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zunovic\AppData\Local\Microsoft\Windows\INetCache\Content.Outlook\BAHJP3WM\"/>
    </mc:Choice>
  </mc:AlternateContent>
  <bookViews>
    <workbookView xWindow="0" yWindow="0" windowWidth="28800" windowHeight="12210" tabRatio="787" activeTab="2"/>
  </bookViews>
  <sheets>
    <sheet name="Sažetak" sheetId="1" r:id="rId1"/>
    <sheet name=" Račun prih-rash" sheetId="3" r:id="rId2"/>
    <sheet name="Izvori" sheetId="8" r:id="rId3"/>
    <sheet name="Ras funkcijski" sheetId="11" r:id="rId4"/>
    <sheet name="Račun financiranja " sheetId="9" r:id="rId5"/>
    <sheet name="Račun fin Izvori" sheetId="10" r:id="rId6"/>
    <sheet name="Prog. klasifikacija" sheetId="7" r:id="rId7"/>
    <sheet name="Obrazloženje" sheetId="13" r:id="rId8"/>
  </sheets>
  <definedNames>
    <definedName name="_FiltarBaze" localSheetId="6" hidden="1">'Prog. klasifikacija'!$A$6:$G$206</definedName>
    <definedName name="_xlnm._FilterDatabase" localSheetId="1" hidden="1">' Račun prih-rash'!$J$49:$K$49</definedName>
    <definedName name="_xlnm._FilterDatabase" localSheetId="6" hidden="1">'Prog. klasifikacija'!$A$7:$G$197</definedName>
    <definedName name="_xlnm.Print_Titles" localSheetId="6">'Prog. klasifikacija'!$6:$7</definedName>
    <definedName name="_xlnm.Print_Area" localSheetId="2">Izvori!$A$1:$G$31</definedName>
    <definedName name="_xlnm.Print_Area" localSheetId="7">Obrazloženje!$A$1:$B$55</definedName>
    <definedName name="_xlnm.Print_Area" localSheetId="6">'Prog. klasifikacija'!$A$1:$G$207</definedName>
    <definedName name="_xlnm.Print_Area" localSheetId="0">Sažetak!$A$1:$K$41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8" l="1"/>
  <c r="F190" i="7" l="1"/>
  <c r="D190" i="7"/>
  <c r="D10" i="7"/>
  <c r="F10" i="7"/>
  <c r="F12" i="7"/>
  <c r="F8" i="7"/>
  <c r="F76" i="7"/>
  <c r="F87" i="7"/>
  <c r="D87" i="7"/>
  <c r="G103" i="7"/>
  <c r="G104" i="7"/>
  <c r="F145" i="7"/>
  <c r="D145" i="7"/>
  <c r="F143" i="7"/>
  <c r="D143" i="7"/>
  <c r="D108" i="7" s="1"/>
  <c r="G203" i="7"/>
  <c r="G204" i="7"/>
  <c r="G205" i="7"/>
  <c r="G206" i="7"/>
  <c r="G207" i="7"/>
  <c r="G47" i="7"/>
  <c r="F31" i="7"/>
  <c r="F177" i="7"/>
  <c r="D177" i="7"/>
  <c r="F173" i="7"/>
  <c r="D173" i="7"/>
  <c r="F95" i="7"/>
  <c r="F13" i="7"/>
  <c r="D13" i="7"/>
  <c r="D26" i="7"/>
  <c r="F35" i="7"/>
  <c r="D35" i="7"/>
  <c r="D31" i="7"/>
  <c r="F29" i="7"/>
  <c r="D29" i="7"/>
  <c r="F52" i="7"/>
  <c r="D52" i="7"/>
  <c r="F59" i="7"/>
  <c r="F69" i="7"/>
  <c r="F71" i="7"/>
  <c r="F68" i="7" s="1"/>
  <c r="D183" i="7"/>
  <c r="D182" i="7" s="1"/>
  <c r="D181" i="7" s="1"/>
  <c r="D180" i="7" s="1"/>
  <c r="F172" i="7"/>
  <c r="F171" i="7"/>
  <c r="F170" i="7"/>
  <c r="F162" i="7"/>
  <c r="F153" i="7"/>
  <c r="F152" i="7" s="1"/>
  <c r="F151" i="7" s="1"/>
  <c r="F150" i="7" s="1"/>
  <c r="F154" i="7"/>
  <c r="D162" i="7"/>
  <c r="D154" i="7"/>
  <c r="C199" i="7"/>
  <c r="C198" i="7"/>
  <c r="C184" i="7"/>
  <c r="C183" i="7"/>
  <c r="C182" i="7"/>
  <c r="C181" i="7" s="1"/>
  <c r="C180" i="7" s="1"/>
  <c r="C145" i="7"/>
  <c r="C143" i="7"/>
  <c r="C140" i="7"/>
  <c r="C113" i="7"/>
  <c r="C108" i="7" s="1"/>
  <c r="C107" i="7" s="1"/>
  <c r="C106" i="7" s="1"/>
  <c r="C105" i="7" s="1"/>
  <c r="C109" i="7"/>
  <c r="C97" i="7"/>
  <c r="C76" i="7" s="1"/>
  <c r="C75" i="7" s="1"/>
  <c r="C74" i="7" s="1"/>
  <c r="C73" i="7" s="1"/>
  <c r="C87" i="7"/>
  <c r="C81" i="7"/>
  <c r="C77" i="7"/>
  <c r="C68" i="7"/>
  <c r="C67" i="7"/>
  <c r="C66" i="7"/>
  <c r="C64" i="7"/>
  <c r="C55" i="7"/>
  <c r="C51" i="7"/>
  <c r="C50" i="7" s="1"/>
  <c r="C49" i="7" s="1"/>
  <c r="C46" i="7"/>
  <c r="C43" i="7"/>
  <c r="C40" i="7"/>
  <c r="C39" i="7"/>
  <c r="C38" i="7" s="1"/>
  <c r="C37" i="7" s="1"/>
  <c r="C31" i="7"/>
  <c r="C26" i="7"/>
  <c r="C16" i="7"/>
  <c r="C12" i="7"/>
  <c r="C11" i="7" s="1"/>
  <c r="G8" i="11"/>
  <c r="G9" i="11"/>
  <c r="G10" i="11"/>
  <c r="D7" i="11"/>
  <c r="E7" i="11"/>
  <c r="F7" i="11" s="1"/>
  <c r="G28" i="8"/>
  <c r="F28" i="8"/>
  <c r="G14" i="8"/>
  <c r="F14" i="8"/>
  <c r="F9" i="8"/>
  <c r="G9" i="8"/>
  <c r="F10" i="8"/>
  <c r="G10" i="8"/>
  <c r="F7" i="8"/>
  <c r="C7" i="11"/>
  <c r="B7" i="11"/>
  <c r="B6" i="11"/>
  <c r="E22" i="8"/>
  <c r="C8" i="8"/>
  <c r="B20" i="8"/>
  <c r="B6" i="8"/>
  <c r="G7" i="11" l="1"/>
  <c r="C6" i="11"/>
  <c r="C10" i="7"/>
  <c r="F93" i="3"/>
  <c r="G93" i="3"/>
  <c r="F94" i="3"/>
  <c r="G94" i="3"/>
  <c r="C90" i="3"/>
  <c r="B90" i="3"/>
  <c r="E90" i="3"/>
  <c r="D47" i="3"/>
  <c r="D46" i="3" s="1"/>
  <c r="F105" i="3"/>
  <c r="D108" i="3"/>
  <c r="E108" i="3"/>
  <c r="F108" i="3" s="1"/>
  <c r="D100" i="3"/>
  <c r="G106" i="3"/>
  <c r="G86" i="3"/>
  <c r="G85" i="3"/>
  <c r="G84" i="3"/>
  <c r="G83" i="3"/>
  <c r="G82" i="3"/>
  <c r="G81" i="3"/>
  <c r="G80" i="3"/>
  <c r="G78" i="3"/>
  <c r="F78" i="3"/>
  <c r="B111" i="3"/>
  <c r="B110" i="3" s="1"/>
  <c r="B101" i="3"/>
  <c r="B100" i="3" s="1"/>
  <c r="B99" i="3" s="1"/>
  <c r="B96" i="3"/>
  <c r="B95" i="3" s="1"/>
  <c r="B88" i="3"/>
  <c r="B79" i="3"/>
  <c r="B77" i="3"/>
  <c r="B67" i="3"/>
  <c r="B60" i="3"/>
  <c r="B56" i="3"/>
  <c r="B53" i="3"/>
  <c r="B51" i="3"/>
  <c r="B49" i="3"/>
  <c r="B48" i="3"/>
  <c r="C29" i="3"/>
  <c r="B32" i="3"/>
  <c r="B28" i="3"/>
  <c r="B25" i="3"/>
  <c r="B23" i="3"/>
  <c r="B22" i="3" s="1"/>
  <c r="B20" i="3"/>
  <c r="B19" i="3" s="1"/>
  <c r="B17" i="3"/>
  <c r="B12" i="3"/>
  <c r="B27" i="3" l="1"/>
  <c r="B87" i="3"/>
  <c r="B55" i="3"/>
  <c r="C9" i="7"/>
  <c r="C8" i="7"/>
  <c r="B47" i="3"/>
  <c r="B46" i="3" s="1"/>
  <c r="B11" i="3"/>
  <c r="B10" i="3" s="1"/>
  <c r="H25" i="1" l="1"/>
  <c r="J15" i="1"/>
  <c r="J22" i="1"/>
  <c r="J24" i="1"/>
  <c r="G10" i="1" l="1"/>
  <c r="G13" i="1"/>
  <c r="G16" i="1"/>
  <c r="J11" i="1"/>
  <c r="F23" i="1"/>
  <c r="F13" i="1"/>
  <c r="F10" i="1"/>
  <c r="F25" i="1" l="1"/>
  <c r="F16" i="1"/>
  <c r="D6" i="11"/>
  <c r="E6" i="11"/>
  <c r="E20" i="8"/>
  <c r="C20" i="8"/>
  <c r="F6" i="11" l="1"/>
  <c r="G6" i="11"/>
  <c r="E8" i="7"/>
  <c r="F67" i="7"/>
  <c r="F66" i="7" s="1"/>
  <c r="D71" i="7"/>
  <c r="D68" i="7" s="1"/>
  <c r="D67" i="7" s="1"/>
  <c r="D66" i="7" s="1"/>
  <c r="D69" i="7"/>
  <c r="D59" i="7"/>
  <c r="D55" i="7"/>
  <c r="F55" i="7"/>
  <c r="F64" i="7"/>
  <c r="D64" i="7"/>
  <c r="F183" i="7"/>
  <c r="F182" i="7" s="1"/>
  <c r="F181" i="7" s="1"/>
  <c r="F180" i="7" s="1"/>
  <c r="D153" i="7"/>
  <c r="D152" i="7" s="1"/>
  <c r="D151" i="7" s="1"/>
  <c r="D150" i="7" s="1"/>
  <c r="F109" i="7"/>
  <c r="D109" i="7"/>
  <c r="F113" i="7"/>
  <c r="D113" i="7"/>
  <c r="F140" i="7"/>
  <c r="D140" i="7"/>
  <c r="G132" i="7"/>
  <c r="F97" i="7"/>
  <c r="D97" i="7"/>
  <c r="D95" i="7"/>
  <c r="F81" i="7"/>
  <c r="D81" i="7"/>
  <c r="F77" i="7"/>
  <c r="D77" i="7"/>
  <c r="F199" i="7"/>
  <c r="F198" i="7" s="1"/>
  <c r="D199" i="7"/>
  <c r="G200" i="7"/>
  <c r="G201" i="7"/>
  <c r="G202" i="7"/>
  <c r="F108" i="7" l="1"/>
  <c r="G199" i="7"/>
  <c r="F51" i="7"/>
  <c r="D51" i="7"/>
  <c r="D198" i="7"/>
  <c r="G198" i="7" s="1"/>
  <c r="F43" i="7"/>
  <c r="F46" i="7"/>
  <c r="F40" i="7"/>
  <c r="D43" i="7"/>
  <c r="D46" i="7"/>
  <c r="G44" i="7"/>
  <c r="D16" i="7"/>
  <c r="D12" i="7" s="1"/>
  <c r="D11" i="7" s="1"/>
  <c r="F16" i="7"/>
  <c r="F26" i="7"/>
  <c r="G17" i="7"/>
  <c r="G18" i="7"/>
  <c r="G20" i="7"/>
  <c r="G22" i="7"/>
  <c r="F39" i="7" l="1"/>
  <c r="E6" i="8"/>
  <c r="C6" i="8"/>
  <c r="E111" i="3"/>
  <c r="E110" i="3" s="1"/>
  <c r="E101" i="3"/>
  <c r="E100" i="3" s="1"/>
  <c r="E96" i="3"/>
  <c r="E95" i="3" s="1"/>
  <c r="E88" i="3"/>
  <c r="E79" i="3"/>
  <c r="E77" i="3"/>
  <c r="E67" i="3"/>
  <c r="E60" i="3"/>
  <c r="E56" i="3"/>
  <c r="E53" i="3"/>
  <c r="E51" i="3"/>
  <c r="E49" i="3"/>
  <c r="E99" i="3" l="1"/>
  <c r="E87" i="3"/>
  <c r="E55" i="3"/>
  <c r="E48" i="3"/>
  <c r="E32" i="3"/>
  <c r="E28" i="3"/>
  <c r="E17" i="3"/>
  <c r="E12" i="3" s="1"/>
  <c r="E20" i="3"/>
  <c r="E19" i="3" s="1"/>
  <c r="E23" i="3"/>
  <c r="E25" i="3"/>
  <c r="C56" i="3"/>
  <c r="C101" i="3"/>
  <c r="C108" i="3"/>
  <c r="C111" i="3"/>
  <c r="C110" i="3" s="1"/>
  <c r="C96" i="3"/>
  <c r="C95" i="3" s="1"/>
  <c r="C88" i="3"/>
  <c r="C79" i="3"/>
  <c r="C77" i="3"/>
  <c r="C67" i="3"/>
  <c r="C60" i="3"/>
  <c r="C53" i="3"/>
  <c r="C51" i="3"/>
  <c r="C49" i="3"/>
  <c r="C34" i="3"/>
  <c r="C40" i="3"/>
  <c r="C39" i="3" s="1"/>
  <c r="C38" i="3" s="1"/>
  <c r="C32" i="3"/>
  <c r="C28" i="3"/>
  <c r="C27" i="3" s="1"/>
  <c r="C23" i="3"/>
  <c r="C22" i="3" s="1"/>
  <c r="C20" i="3"/>
  <c r="C19" i="3" s="1"/>
  <c r="C17" i="3"/>
  <c r="C15" i="3"/>
  <c r="C12" i="3" l="1"/>
  <c r="C100" i="3"/>
  <c r="C99" i="3" s="1"/>
  <c r="E47" i="3"/>
  <c r="E46" i="3" s="1"/>
  <c r="C87" i="3"/>
  <c r="C55" i="3"/>
  <c r="C48" i="3"/>
  <c r="C47" i="3"/>
  <c r="C46" i="3" s="1"/>
  <c r="C11" i="3"/>
  <c r="C10" i="3" s="1"/>
  <c r="E27" i="3"/>
  <c r="E22" i="3"/>
  <c r="E11" i="3"/>
  <c r="E10" i="3" s="1"/>
  <c r="D40" i="7" l="1"/>
  <c r="F11" i="7" l="1"/>
  <c r="D189" i="7"/>
  <c r="D188" i="7" s="1"/>
  <c r="D172" i="7"/>
  <c r="D171" i="7" s="1"/>
  <c r="D170" i="7" s="1"/>
  <c r="D50" i="7" l="1"/>
  <c r="D49" i="7" s="1"/>
  <c r="F75" i="7"/>
  <c r="F74" i="7" s="1"/>
  <c r="F73" i="7" s="1"/>
  <c r="D76" i="7"/>
  <c r="D75" i="7" s="1"/>
  <c r="D74" i="7" s="1"/>
  <c r="D73" i="7" s="1"/>
  <c r="F50" i="7"/>
  <c r="F49" i="7" s="1"/>
  <c r="F107" i="7"/>
  <c r="F106" i="7" s="1"/>
  <c r="D186" i="7"/>
  <c r="D187" i="7"/>
  <c r="D8" i="7" s="1"/>
  <c r="D39" i="7"/>
  <c r="D38" i="7" s="1"/>
  <c r="D37" i="7" s="1"/>
  <c r="F105" i="7" l="1"/>
  <c r="D107" i="7"/>
  <c r="D106" i="7" s="1"/>
  <c r="D105" i="7" s="1"/>
  <c r="E13" i="9"/>
  <c r="E14" i="9"/>
  <c r="E15" i="9"/>
  <c r="C14" i="9"/>
  <c r="C13" i="9" s="1"/>
  <c r="C15" i="9"/>
  <c r="G15" i="9" s="1"/>
  <c r="B9" i="9"/>
  <c r="B10" i="9"/>
  <c r="B11" i="9"/>
  <c r="D9" i="7" l="1"/>
  <c r="G7" i="8"/>
  <c r="G8" i="8"/>
  <c r="G11" i="8"/>
  <c r="G12" i="8"/>
  <c r="G13" i="8"/>
  <c r="G15" i="8"/>
  <c r="G16" i="8"/>
  <c r="G11" i="7" l="1"/>
  <c r="G40" i="7"/>
  <c r="G41" i="7"/>
  <c r="G42" i="7"/>
  <c r="G43" i="7"/>
  <c r="G45" i="7"/>
  <c r="G46" i="7"/>
  <c r="G48" i="7"/>
  <c r="G49" i="7"/>
  <c r="G50" i="7"/>
  <c r="G51" i="7"/>
  <c r="G52" i="7"/>
  <c r="G53" i="7"/>
  <c r="G54" i="7"/>
  <c r="G55" i="7"/>
  <c r="G56" i="7"/>
  <c r="G64" i="7"/>
  <c r="G65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2" i="7"/>
  <c r="G93" i="7"/>
  <c r="G94" i="7"/>
  <c r="G95" i="7"/>
  <c r="G96" i="7"/>
  <c r="G97" i="7"/>
  <c r="G98" i="7"/>
  <c r="G100" i="7"/>
  <c r="G101" i="7"/>
  <c r="G102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0" i="10"/>
  <c r="F10" i="10"/>
  <c r="G7" i="10"/>
  <c r="F7" i="10"/>
  <c r="G31" i="8" l="1"/>
  <c r="F31" i="8"/>
  <c r="G30" i="8"/>
  <c r="F30" i="8"/>
  <c r="G29" i="8"/>
  <c r="F29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17" i="8"/>
  <c r="F17" i="8"/>
  <c r="F16" i="8"/>
  <c r="F15" i="8"/>
  <c r="F13" i="8"/>
  <c r="F12" i="8"/>
  <c r="F11" i="8"/>
  <c r="F8" i="8"/>
  <c r="F10" i="11" l="1"/>
  <c r="F9" i="11"/>
  <c r="F8" i="11"/>
  <c r="G108" i="3"/>
  <c r="F109" i="3"/>
  <c r="G109" i="3"/>
  <c r="F110" i="3"/>
  <c r="G110" i="3"/>
  <c r="F111" i="3"/>
  <c r="G111" i="3"/>
  <c r="F112" i="3"/>
  <c r="G112" i="3"/>
  <c r="F11" i="3"/>
  <c r="G11" i="3"/>
  <c r="F12" i="3"/>
  <c r="G12" i="3"/>
  <c r="F13" i="3"/>
  <c r="G13" i="3"/>
  <c r="F14" i="3"/>
  <c r="G14" i="3"/>
  <c r="F15" i="3"/>
  <c r="G15" i="3"/>
  <c r="F16" i="3"/>
  <c r="G16" i="3"/>
  <c r="F17" i="3"/>
  <c r="G17" i="3"/>
  <c r="F18" i="3"/>
  <c r="G18" i="3"/>
  <c r="F19" i="3"/>
  <c r="G19" i="3"/>
  <c r="F20" i="3"/>
  <c r="G20" i="3"/>
  <c r="F21" i="3"/>
  <c r="G21" i="3"/>
  <c r="F22" i="3"/>
  <c r="G22" i="3"/>
  <c r="F23" i="3"/>
  <c r="G23" i="3"/>
  <c r="F24" i="3"/>
  <c r="G24" i="3"/>
  <c r="F25" i="3"/>
  <c r="G25" i="3"/>
  <c r="F26" i="3"/>
  <c r="G26" i="3"/>
  <c r="F27" i="3"/>
  <c r="G27" i="3"/>
  <c r="F28" i="3"/>
  <c r="G28" i="3"/>
  <c r="F29" i="3"/>
  <c r="G29" i="3"/>
  <c r="F30" i="3"/>
  <c r="G30" i="3"/>
  <c r="F31" i="3"/>
  <c r="G31" i="3"/>
  <c r="F32" i="3"/>
  <c r="G32" i="3"/>
  <c r="F33" i="3"/>
  <c r="G33" i="3"/>
  <c r="F34" i="3"/>
  <c r="G34" i="3"/>
  <c r="F35" i="3"/>
  <c r="G35" i="3"/>
  <c r="F36" i="3"/>
  <c r="G36" i="3"/>
  <c r="F37" i="3"/>
  <c r="G37" i="3"/>
  <c r="F38" i="3"/>
  <c r="G38" i="3"/>
  <c r="F39" i="3"/>
  <c r="G39" i="3"/>
  <c r="F40" i="3"/>
  <c r="G40" i="3"/>
  <c r="F41" i="3"/>
  <c r="G41" i="3"/>
  <c r="K22" i="1" l="1"/>
  <c r="K21" i="1"/>
  <c r="C9" i="10" l="1"/>
  <c r="E6" i="10"/>
  <c r="C6" i="10"/>
  <c r="G6" i="10" l="1"/>
  <c r="F6" i="10"/>
  <c r="G6" i="8"/>
  <c r="F6" i="8"/>
  <c r="G20" i="8"/>
  <c r="F20" i="8"/>
  <c r="G9" i="10"/>
  <c r="F9" i="10"/>
  <c r="F9" i="9"/>
  <c r="G9" i="9"/>
  <c r="F10" i="9"/>
  <c r="G10" i="9"/>
  <c r="F11" i="9"/>
  <c r="G11" i="9"/>
  <c r="F12" i="9"/>
  <c r="G12" i="9"/>
  <c r="F13" i="9"/>
  <c r="G13" i="9"/>
  <c r="F14" i="9"/>
  <c r="G14" i="9"/>
  <c r="F15" i="9"/>
  <c r="F16" i="9"/>
  <c r="G16" i="9"/>
  <c r="G107" i="3"/>
  <c r="F107" i="3"/>
  <c r="G105" i="3"/>
  <c r="G104" i="3"/>
  <c r="F104" i="3"/>
  <c r="G103" i="3"/>
  <c r="F103" i="3"/>
  <c r="G102" i="3"/>
  <c r="F102" i="3"/>
  <c r="G101" i="3"/>
  <c r="F101" i="3"/>
  <c r="G100" i="3"/>
  <c r="F100" i="3"/>
  <c r="G99" i="3"/>
  <c r="F99" i="3"/>
  <c r="G98" i="3"/>
  <c r="F98" i="3"/>
  <c r="G97" i="3"/>
  <c r="F97" i="3"/>
  <c r="G96" i="3"/>
  <c r="F96" i="3"/>
  <c r="G95" i="3"/>
  <c r="F95" i="3"/>
  <c r="G92" i="3"/>
  <c r="F92" i="3"/>
  <c r="G91" i="3"/>
  <c r="F91" i="3"/>
  <c r="G90" i="3"/>
  <c r="F90" i="3"/>
  <c r="G89" i="3"/>
  <c r="F89" i="3"/>
  <c r="G88" i="3"/>
  <c r="F88" i="3"/>
  <c r="G87" i="3"/>
  <c r="F87" i="3"/>
  <c r="F86" i="3"/>
  <c r="F85" i="3"/>
  <c r="F84" i="3"/>
  <c r="F83" i="3"/>
  <c r="F82" i="3"/>
  <c r="F81" i="3"/>
  <c r="F80" i="3"/>
  <c r="G79" i="3"/>
  <c r="F79" i="3"/>
  <c r="G76" i="3"/>
  <c r="F76" i="3"/>
  <c r="G75" i="3"/>
  <c r="F75" i="3"/>
  <c r="G74" i="3"/>
  <c r="F74" i="3"/>
  <c r="G73" i="3"/>
  <c r="F73" i="3"/>
  <c r="G72" i="3"/>
  <c r="F72" i="3"/>
  <c r="G71" i="3"/>
  <c r="F71" i="3"/>
  <c r="G70" i="3"/>
  <c r="F70" i="3"/>
  <c r="G69" i="3"/>
  <c r="F69" i="3"/>
  <c r="G68" i="3"/>
  <c r="F68" i="3"/>
  <c r="G67" i="3"/>
  <c r="F67" i="3"/>
  <c r="G66" i="3"/>
  <c r="F66" i="3"/>
  <c r="G65" i="3"/>
  <c r="F65" i="3"/>
  <c r="G64" i="3"/>
  <c r="F64" i="3"/>
  <c r="G63" i="3"/>
  <c r="F63" i="3"/>
  <c r="G62" i="3"/>
  <c r="F62" i="3"/>
  <c r="G61" i="3"/>
  <c r="F61" i="3"/>
  <c r="G60" i="3"/>
  <c r="F60" i="3"/>
  <c r="G59" i="3"/>
  <c r="F59" i="3"/>
  <c r="G58" i="3"/>
  <c r="F58" i="3"/>
  <c r="G57" i="3"/>
  <c r="F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10" i="3" l="1"/>
  <c r="F10" i="3"/>
  <c r="G46" i="3"/>
  <c r="F46" i="3"/>
  <c r="K15" i="1" l="1"/>
  <c r="K14" i="1"/>
  <c r="J14" i="1"/>
  <c r="K12" i="1"/>
  <c r="I23" i="1"/>
  <c r="J23" i="1" s="1"/>
  <c r="I13" i="1"/>
  <c r="I10" i="1"/>
  <c r="K11" i="1"/>
  <c r="I25" i="1" l="1"/>
  <c r="K23" i="1"/>
  <c r="K10" i="1"/>
  <c r="J10" i="1"/>
  <c r="K13" i="1"/>
  <c r="J13" i="1"/>
  <c r="I16" i="1"/>
  <c r="J16" i="1" s="1"/>
  <c r="K25" i="1" l="1"/>
  <c r="J25" i="1"/>
  <c r="K16" i="1"/>
  <c r="K24" i="1"/>
  <c r="G12" i="7" l="1"/>
  <c r="G39" i="7"/>
  <c r="F38" i="7"/>
  <c r="F37" i="7" s="1"/>
  <c r="G37" i="7" l="1"/>
  <c r="G8" i="7"/>
  <c r="G38" i="7"/>
  <c r="F9" i="7" l="1"/>
  <c r="G9" i="7" s="1"/>
  <c r="G10" i="7"/>
</calcChain>
</file>

<file path=xl/sharedStrings.xml><?xml version="1.0" encoding="utf-8"?>
<sst xmlns="http://schemas.openxmlformats.org/spreadsheetml/2006/main" count="669" uniqueCount="368">
  <si>
    <t>PRIHODI UKUPNO</t>
  </si>
  <si>
    <t>RASHODI UKUPNO</t>
  </si>
  <si>
    <t>BROJČANA OZNAKA I NAZIV</t>
  </si>
  <si>
    <t>II. POSEBNI DIO</t>
  </si>
  <si>
    <t>I. OPĆI DIO</t>
  </si>
  <si>
    <t>6=5/2*100</t>
  </si>
  <si>
    <t>IZVJEŠTAJ O PRIHODIMA I RASHODIMA PREMA IZVORIMA FINANCIRANJA</t>
  </si>
  <si>
    <t xml:space="preserve">IZVJEŠTAJ RAČUNA FINANCIRANJA PREMA EKONOMSKOJ KLASIFIKACIJI </t>
  </si>
  <si>
    <t>IZVJEŠTAJ RAČUNA FINANCIRANJA PREMA IZVORIMA FINANCIRANJA</t>
  </si>
  <si>
    <t xml:space="preserve">UKUPNO IZDACI </t>
  </si>
  <si>
    <t>IZVJEŠTAJ O RASHODIMA PREMA FUNKCIJSKOJ KLASIFIKACIJI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</si>
  <si>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</si>
  <si>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</si>
  <si>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</si>
  <si>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</si>
  <si>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</si>
  <si>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</si>
  <si>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SAŽETAK  RAČUNA PRIHODA I RASHODA I  RAČUNA FINANCIRANJA</t>
  </si>
  <si>
    <t>SAŽETAK RAČUNA FINANCIRANJA</t>
  </si>
  <si>
    <t>PRENESENI VIŠAK/MANJAK IZ PRETHODNE GODINE</t>
  </si>
  <si>
    <t xml:space="preserve"> RAČUN FINANCIRANJA</t>
  </si>
  <si>
    <t>IZVJEŠTAJ PO PROGRAMSKOJ KLASIFIKACIJI</t>
  </si>
  <si>
    <t>Obrazloženje Posebnog dijela</t>
  </si>
  <si>
    <t>Izvještaj o zaduživanju na domaćem i stranom tržištu novca i kapitala</t>
  </si>
  <si>
    <t>Datum realizacije kredita / izdavanja jamstva</t>
  </si>
  <si>
    <t xml:space="preserve">Iznos glavnice </t>
  </si>
  <si>
    <t>Rok otplate</t>
  </si>
  <si>
    <t>Napomena</t>
  </si>
  <si>
    <t>2 polugodišnje rate, na dane 31.01. i 31.07.</t>
  </si>
  <si>
    <t>Broj rata godišnje</t>
  </si>
  <si>
    <t xml:space="preserve">Kredit realiziran 29.06.2022., uz Jamstvo Grada Zagreba izdano 17.06.2022. </t>
  </si>
  <si>
    <t>60 mjeseci, do 31.01.2027.</t>
  </si>
  <si>
    <t>Namjena kredita</t>
  </si>
  <si>
    <t>nabava 42 vozila za hitnu medicinsku pomoć</t>
  </si>
  <si>
    <t>7=5/3*100</t>
  </si>
  <si>
    <t>SAŽETAK RAČUNA PRIHODA I RASHODA</t>
  </si>
  <si>
    <t>u eur</t>
  </si>
  <si>
    <t>PRIJENOS VIŠKA/MANJKA U SLJEDEĆE RAZDOBLJE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</si>
  <si>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</si>
  <si>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</si>
  <si>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</si>
  <si>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</si>
  <si>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</si>
  <si>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6381 Tekuće pomoći temeljem prijenosa EU sredstava</t>
  </si>
  <si>
    <t>65 Prihodi od upravnih i administrativnih pristojbi, pristojbi po posebnim propisima i naknada</t>
  </si>
  <si>
    <t>652 Prihodi po posebnim propisima</t>
  </si>
  <si>
    <t xml:space="preserve">6526 Ostali nespomenuti prihodi </t>
  </si>
  <si>
    <t>66 Prihodi od prodaje proizvoda i robe te pruženih usluga i prihodi od donacija</t>
  </si>
  <si>
    <t>661 Prihodi od prodaje proizvoda i robe te pruženih usluga</t>
  </si>
  <si>
    <t>6615 Prihodi od pruženih usluga</t>
  </si>
  <si>
    <t>663 Donacije od pravnih i fizičkih osoba izvan općeg proračuna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</si>
  <si>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</si>
  <si>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</si>
  <si>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</si>
  <si>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</si>
  <si>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6714 Prihodi iz nadležnog pror.-Grada za otplatu kredita</t>
  </si>
  <si>
    <t>673 Prihodi od HZZO-a na temelju ugovornih obveza</t>
  </si>
  <si>
    <t>6731 Prihodi od HZZO-a na temelju ugovornih obveza</t>
  </si>
  <si>
    <t>64 Prihodi od imovine</t>
  </si>
  <si>
    <t>641 Prihodi od financijske imovine</t>
  </si>
  <si>
    <t>6413 Kamate na oročena sredstva i depozite po viđenju</t>
  </si>
  <si>
    <t>6415 Prihodi od pozitivnih tečajnih razlika</t>
  </si>
  <si>
    <t>7 Prihodi od prodaje nefinancijske imovine</t>
  </si>
  <si>
    <t>72 Prihodi od prodaje proizvedene dugotrajne imovine</t>
  </si>
  <si>
    <t>723 Prihodi od prodaje prijevoznih sredstava</t>
  </si>
  <si>
    <t>7231 Prijevozna sredstva u cestovnom prometu</t>
  </si>
  <si>
    <t xml:space="preserve"> RAČUN PRIHODA I RASHODA </t>
  </si>
  <si>
    <t xml:space="preserve">IZVJEŠTAJ O PRIHODIMA I RASHODIMA PREMA EKONOMSKOJ KLASIFIKACIJI </t>
  </si>
  <si>
    <t>Ukupni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</si>
  <si>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</si>
  <si>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</si>
  <si>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</si>
  <si>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</si>
  <si>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</si>
  <si>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</si>
  <si>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</si>
  <si>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</si>
  <si>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</si>
  <si>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zaposlenicima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</si>
  <si>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</si>
  <si>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</si>
  <si>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</si>
  <si>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</si>
  <si>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</si>
  <si>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</si>
  <si>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</si>
  <si>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</si>
  <si>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</si>
  <si>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</si>
  <si>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</si>
  <si>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</si>
  <si>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</si>
  <si>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</si>
  <si>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</si>
  <si>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</si>
  <si>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</si>
  <si>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</si>
  <si>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</si>
  <si>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</si>
  <si>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</si>
  <si>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</si>
  <si>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</si>
  <si>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</si>
  <si>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</t>
  </si>
  <si>
    <t>3295 Pristojbe i naknade</t>
  </si>
  <si>
    <t>3296 Troškovi sudskih postupaka</t>
  </si>
  <si>
    <t>3299 Ostali nespomenuti rashodi poslovanja</t>
  </si>
  <si>
    <t>34 Financijski rashodi</t>
  </si>
  <si>
    <t>342 Kamate za primljene kredite i zajmove</t>
  </si>
  <si>
    <t>3423 Kamate za primljene kredite od kreditnih i ostalih financijskih institucija izvan javnog sektora</t>
  </si>
  <si>
    <t>343 Ostali financijski rashodi</t>
  </si>
  <si>
    <t>3431 Bankarske usluge i usluge platnog prometa</t>
  </si>
  <si>
    <t>3433 Zatezne kamate</t>
  </si>
  <si>
    <t>3432 Negativne tečajne razlike i valutna klauzula</t>
  </si>
  <si>
    <t>38 Ostali rashodi</t>
  </si>
  <si>
    <t>383 Kazne, penali i naknade štete</t>
  </si>
  <si>
    <t>3831 Naknade šteta pravnim i fizičkim osobama</t>
  </si>
  <si>
    <t>3833 Naknade šteta zaposlenicima</t>
  </si>
  <si>
    <t>4 Rashodi za nabavu nefinancijske imovine</t>
  </si>
  <si>
    <t>42 Rashodi za nabavu proizvedene dugotrajne imovine</t>
  </si>
  <si>
    <t>422 Postrojenja i oprema</t>
  </si>
  <si>
    <t>4224 Medicinska i laboratorijska oprema</t>
  </si>
  <si>
    <t>4227 Uređaji, strojevi i oprema za ostale namjene</t>
  </si>
  <si>
    <t>4226 Sportska i glazbena oprema</t>
  </si>
  <si>
    <t>423 Prijevozna sredstva</t>
  </si>
  <si>
    <t>4231 Prijevozna sredstva u cestovnom prometu</t>
  </si>
  <si>
    <t>5 Izdaci za financijsku imovinu i otplate zajmova</t>
  </si>
  <si>
    <t>54 Izdaci za otplatu glavnice primljenih kredita i zajmova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</si>
  <si>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</si>
  <si>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</si>
  <si>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Ukupni rashodi</t>
  </si>
  <si>
    <t>8 Primici od financijske imovine i zaduživanja</t>
  </si>
  <si>
    <t>84 Primici od zaduživanja</t>
  </si>
  <si>
    <t>844 Primljeni krediti i zajmovi od kreditnih i ostalih financijskih institucija izvan javnog sektora</t>
  </si>
  <si>
    <t>8443 Primljeni krediti od tuzemnih kreditnih institucija izvan javnog sektora</t>
  </si>
  <si>
    <t>SVEUKUPNO PRIHODI</t>
  </si>
  <si>
    <t>SVEUKUPNO RASHODI</t>
  </si>
  <si>
    <t>Funkcijska 07 Zdravstvo</t>
  </si>
  <si>
    <t>Funkcijska 072 Službe za vanjske pacijente</t>
  </si>
  <si>
    <t>Funkcijska 074 Službe javnog zdravstva</t>
  </si>
  <si>
    <t>Proračunski korisnik 021       09        25827</t>
  </si>
  <si>
    <t>NASTAVNI ZAVOD ZA HITNU MEDICINU GRADA ZAGREBA</t>
  </si>
  <si>
    <t>Izvor 3.</t>
  </si>
  <si>
    <t>VLASTITI PRIHODI</t>
  </si>
  <si>
    <t>Izvor 3.1.</t>
  </si>
  <si>
    <t>Izvor 4.</t>
  </si>
  <si>
    <t>PRIHODI ZA POSEBNE NAMJENE</t>
  </si>
  <si>
    <t>Izvor 4.3.</t>
  </si>
  <si>
    <t>OSTALI PRIHODI ZA POSEBNE NAMJENE</t>
  </si>
  <si>
    <t>Izvor 5.</t>
  </si>
  <si>
    <t>POMOĆI</t>
  </si>
  <si>
    <t>Izvor 5.2.</t>
  </si>
  <si>
    <t>POMOĆI IZ DRUGIH PRORAČUNA</t>
  </si>
  <si>
    <t>Izvor 5.6.</t>
  </si>
  <si>
    <t>POMOĆI TEMELJEM PRIJENOSA EU SREDSTAVA</t>
  </si>
  <si>
    <t>Izvor 6.</t>
  </si>
  <si>
    <t>DONACIJE</t>
  </si>
  <si>
    <t>Izvor 6.1.</t>
  </si>
  <si>
    <t>Izvor 7.</t>
  </si>
  <si>
    <t>PRIHODI OD PRODAJE ILI ZAMJ. NEF. IMOVINE I NAKN. S NASL. OS</t>
  </si>
  <si>
    <t>Izvor 7.1.</t>
  </si>
  <si>
    <t>Prijevozna sredstva u cestovnom prometu</t>
  </si>
  <si>
    <t>Izvor 8.</t>
  </si>
  <si>
    <t>NAMJENSKI PRIMICI</t>
  </si>
  <si>
    <t>Izvor 8.1.</t>
  </si>
  <si>
    <t>PRIMICI OD ZADUŽIVANJA</t>
  </si>
  <si>
    <t>Program 2110</t>
  </si>
  <si>
    <t>JAVNA UPRAVA I ADMINISTRACIJA</t>
  </si>
  <si>
    <t>Aktivnost A211001</t>
  </si>
  <si>
    <t>REDOVNA DJELATNOST PRORAČUNSKIH KORISNIKA</t>
  </si>
  <si>
    <t>Izvor 1.</t>
  </si>
  <si>
    <t>OPĆI PRIHODI I PRIMICI</t>
  </si>
  <si>
    <t>Izvor 1.1.</t>
  </si>
  <si>
    <t>31</t>
  </si>
  <si>
    <t>Rashodi za zaposlene</t>
  </si>
  <si>
    <t>3111</t>
  </si>
  <si>
    <t>Plaće za redovan rad</t>
  </si>
  <si>
    <t>3132</t>
  </si>
  <si>
    <t>Doprinosi za obvezno zdravstveno osiguranje</t>
  </si>
  <si>
    <t>32</t>
  </si>
  <si>
    <t>Materijalni rashodi</t>
  </si>
  <si>
    <t>3222</t>
  </si>
  <si>
    <t>Materijal i sirovine</t>
  </si>
  <si>
    <t>3232</t>
  </si>
  <si>
    <t>Usluge tekućeg i investicijskog održavanja</t>
  </si>
  <si>
    <t>34</t>
  </si>
  <si>
    <t>Financijski rashodi</t>
  </si>
  <si>
    <t>3423</t>
  </si>
  <si>
    <t>Kamate za primljene kredite i zajmove od kreditnih i ostalih finan. institucija izvan javnog sektora</t>
  </si>
  <si>
    <t>3431</t>
  </si>
  <si>
    <t>Bankarske usluge i usluge platnog prometa</t>
  </si>
  <si>
    <t>42</t>
  </si>
  <si>
    <t>Rashodi za nabavu proizvedene dugotrajne imovine</t>
  </si>
  <si>
    <t>4221</t>
  </si>
  <si>
    <t>Uredska oprema i namještaj</t>
  </si>
  <si>
    <t>4224</t>
  </si>
  <si>
    <t>Medicinska i laboratorijska oprema</t>
  </si>
  <si>
    <t>4231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</si>
  <si>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</si>
  <si>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</si>
  <si>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</si>
  <si>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</si>
  <si>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3121</t>
  </si>
  <si>
    <t>Ostali rashodi za zaposlene</t>
  </si>
  <si>
    <t>3224</t>
  </si>
  <si>
    <t>Materijal i dijelovi za tekuće i investicijsko održavanje</t>
  </si>
  <si>
    <t>3227</t>
  </si>
  <si>
    <t>Službena, radna i zaštitna odjeća i obuća</t>
  </si>
  <si>
    <t>3236</t>
  </si>
  <si>
    <t>Zdravstvene i veterinarske usluge</t>
  </si>
  <si>
    <t>3237</t>
  </si>
  <si>
    <t>Intelektualne i osobne usluge</t>
  </si>
  <si>
    <t>3296</t>
  </si>
  <si>
    <t>Troškovi sudskih postupaka</t>
  </si>
  <si>
    <t>3432</t>
  </si>
  <si>
    <t>Negativne tečajne razlike i razlike zbog primjene valutne klauzule</t>
  </si>
  <si>
    <t>3433</t>
  </si>
  <si>
    <t>Zatezne kamate</t>
  </si>
  <si>
    <t>38</t>
  </si>
  <si>
    <t>Ostali rashodi</t>
  </si>
  <si>
    <t>3831</t>
  </si>
  <si>
    <t>Naknade šteta pravnim i fizičkim osobama</t>
  </si>
  <si>
    <t>3833</t>
  </si>
  <si>
    <t>Naknade šteta zaposlenicima</t>
  </si>
  <si>
    <t>41</t>
  </si>
  <si>
    <t>Rashodi za nabavu neproizvedene dugotrajne imovine</t>
  </si>
  <si>
    <t>4124</t>
  </si>
  <si>
    <t>Ostala prava</t>
  </si>
  <si>
    <t>4226</t>
  </si>
  <si>
    <t>Sportska i glazbena oprema</t>
  </si>
  <si>
    <t>4227</t>
  </si>
  <si>
    <t>Uređaji, strojevi i oprema za ostale namjene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</si>
  <si>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</si>
  <si>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</si>
  <si>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</si>
  <si>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</si>
  <si>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</si>
  <si>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</si>
  <si>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</si>
  <si>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</si>
  <si>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</si>
  <si>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</si>
  <si>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</si>
  <si>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</si>
  <si>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3231</t>
  </si>
  <si>
    <t>Usluge telefona, pošte i prijevoza</t>
  </si>
  <si>
    <t>3233</t>
  </si>
  <si>
    <t>Usluge promidžbe i informiranja</t>
  </si>
  <si>
    <t>3234</t>
  </si>
  <si>
    <t>Komunalne usluge</t>
  </si>
  <si>
    <t>3235</t>
  </si>
  <si>
    <t>Zakupnine i najamnine</t>
  </si>
  <si>
    <t>3238</t>
  </si>
  <si>
    <t>Računalne usluge</t>
  </si>
  <si>
    <t>3239</t>
  </si>
  <si>
    <t>Ostale usluge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</si>
  <si>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</si>
  <si>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</si>
  <si>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</si>
  <si>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</si>
  <si>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</si>
  <si>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</si>
  <si>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</si>
  <si>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</si>
  <si>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</si>
  <si>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</si>
  <si>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</si>
  <si>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</si>
  <si>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Aktivnost K211001</t>
  </si>
  <si>
    <t>KAPITALNA ULAGANJA U ZDRAVSTVENE USTANOVE - DECENTRALIZIRANE FUNKCIJE</t>
  </si>
  <si>
    <t>Izvor 1.2.</t>
  </si>
  <si>
    <t>OPĆI PRIHODI I PRIMICI-DECENTRALIZIRANA SREDSTVA</t>
  </si>
  <si>
    <t>Program 2111</t>
  </si>
  <si>
    <t>OPĆI JAVNOZDRAVSTVENI PROGRAMI</t>
  </si>
  <si>
    <t>Aktivnost T211109</t>
  </si>
  <si>
    <t>PROJEKT SPECIJALISTIČKOG USAVRŠAVANJA IZ HITNE MEDICINE</t>
  </si>
  <si>
    <t>Aktivnost T211111</t>
  </si>
  <si>
    <t>EDUKACIJA LAIKA ZA PROVOĐENJE POSTUPKA OŽIVLJAVANJA UZ UPOTREBU AVD-a</t>
  </si>
  <si>
    <t>INDEKS
(usporedba izvršenja)</t>
  </si>
  <si>
    <t>INDEKS
(ostvarenje plana)</t>
  </si>
  <si>
    <t>Razlika primitaka i izdataka</t>
  </si>
  <si>
    <t>634 Pomoći od izvanproračunskih korisnika</t>
  </si>
  <si>
    <t>6341 Tekuće pomoći od izvanproračunskih korisnika</t>
  </si>
  <si>
    <t>6712 Prihodi iz nadležnog proračuna za financiranje rashoda za nabavu nefinancijske imovine</t>
  </si>
  <si>
    <t>4221 Uredska oprema i namještaj</t>
  </si>
  <si>
    <t>4223 Oprema za održavanje i zaštitu</t>
  </si>
  <si>
    <t>41 Rashodi za nabavu neproizvedene dugotrajne imovine</t>
  </si>
  <si>
    <t>412 Nematerijalna imovina</t>
  </si>
  <si>
    <t>4124 Ostala prava</t>
  </si>
  <si>
    <t>Funkcijska 076 Poslovi i usluge zdravstva koji nisu drugdje svrstani</t>
  </si>
  <si>
    <t>Izvor  111 OPĆI PRIHODI I PRIMICI-PRORAČUNSKI KORISNICI</t>
  </si>
  <si>
    <t>Izvor  123 DECENTRALIZIRANA SREDSTVA-ZDRAVSTVO</t>
  </si>
  <si>
    <t>Izvor  311 VLASTITI PRIHODI-PRORAČUNSKI KORISNICI</t>
  </si>
  <si>
    <t>Izvor  431 PRIHODI ZA POSEBNE NAMJENE-PRORAČUNSKI KORISNICI</t>
  </si>
  <si>
    <t>Izvor  521 POMOĆI IZ DRUGIH PRORAČUNA-PK</t>
  </si>
  <si>
    <t>Izvor  551 Pomoći od izvanproračunskih korisnika-PK</t>
  </si>
  <si>
    <t>Izvor  561 POMOĆI TEMELJEM PRIJENOSA EU SREDSTAVA-PK</t>
  </si>
  <si>
    <t>Izvor  611 DONACIJE-PRORAČUNSKI KORISNICI</t>
  </si>
  <si>
    <t>Izvor  711 PRIHODI OD PRODAJE ILI ZAMJ NEF IMOVINE I NAKN S NASL-PK</t>
  </si>
  <si>
    <t>Izvor  811 PRIMICI OD ZADUŽIVANJA-PRORAČUNSKI KORISNICI</t>
  </si>
  <si>
    <t>UKUPNO PRIMICI</t>
  </si>
  <si>
    <t>Aktivnost A211109</t>
  </si>
  <si>
    <t>HITNA MEDICINSKA POMOĆ NA MOTOCIKLU NA PODRUČJU GRADA</t>
  </si>
  <si>
    <t>4223</t>
  </si>
  <si>
    <t>Oprema za održavanje i zaštitu</t>
  </si>
  <si>
    <t>Izvor 5.5.</t>
  </si>
  <si>
    <t>POMOĆI OD IZVANPRORAČUNSKIH KORISNIKA</t>
  </si>
  <si>
    <t>BROJČANA OZNAKA</t>
  </si>
  <si>
    <t>NAZIV</t>
  </si>
  <si>
    <t>6=5/3*100</t>
  </si>
  <si>
    <t>TEKUĆI PLAN 2024.</t>
  </si>
  <si>
    <t xml:space="preserve">INDEKS
</t>
  </si>
  <si>
    <t>RAZLIKA -VIŠAK/MANJAK</t>
  </si>
  <si>
    <t>Sitni inventar</t>
  </si>
  <si>
    <t>Komunikacijska oprema</t>
  </si>
  <si>
    <t>Obrazloženje Općeg dijela</t>
  </si>
  <si>
    <t>Obrazloženje polugodišnjeg izvještaja o izvršenju financijskog plana proračunskog korisnika JLP(R)S</t>
  </si>
  <si>
    <t>od 01.01.2023. otplata glavnice i kamate vrši se iz sredstava za decentralizirane funkcije</t>
  </si>
  <si>
    <t/>
  </si>
  <si>
    <t>325 Materijali i sirovine</t>
  </si>
  <si>
    <t>3251 Materijal i sirovine</t>
  </si>
  <si>
    <t>4222 Komunikacijska oprema</t>
  </si>
  <si>
    <t>Izvor 581 MEHANIZAM ZA OPORAVAK I OTPORNOST</t>
  </si>
  <si>
    <t>Izvor  121 IZDACI OD ZADUŽIVANJA-PRORAČUNSKI KORISNICI</t>
  </si>
  <si>
    <t>Komunalna usluge</t>
  </si>
  <si>
    <t>Rashodi za lijekove i potrošni medicinski materijal</t>
  </si>
  <si>
    <t xml:space="preserve">Izvor 5. </t>
  </si>
  <si>
    <t>Izvor 5.8.</t>
  </si>
  <si>
    <t>MEHANIZAM ZA OPORAVAK I OTPORNOST</t>
  </si>
  <si>
    <t>Prijevozna sredstva u cestovnom prijevozu</t>
  </si>
  <si>
    <t xml:space="preserve">KAPITALNA ULAGANJA U ZDRAVSTVENE USTANOVE - </t>
  </si>
  <si>
    <t>IZVRŠENJE 
1.- 6.2025.</t>
  </si>
  <si>
    <t xml:space="preserve">IZVJEŠTAJ O IZVRŠENJU FINANCIJSKOG PLANA PRORAČUNSKOG KORISNIKA JEDINICE LOKALNE I PODRUČNE (REGIONALNE) SAMOUPRAVE ZA PRVO POLUGODIŠTE 2026. </t>
  </si>
  <si>
    <t>IZVORNI PLAN 2026.</t>
  </si>
  <si>
    <t>IZVRŠENJE 1.- 6.2026.</t>
  </si>
  <si>
    <t>IZVRŠENJE 
1.- 6.2026.</t>
  </si>
  <si>
    <t>3434 Ostali nespomenuti financijski rashodi</t>
  </si>
  <si>
    <t>GOTOVO!</t>
  </si>
  <si>
    <t>UNDER CONSTRUCTION</t>
  </si>
  <si>
    <t xml:space="preserve">OSTVARENJE/
IZVRŠENJE 
1.-6.2026. </t>
  </si>
  <si>
    <t>IZVORNI PLAN 
2026.</t>
  </si>
  <si>
    <t>TEKUĆI PLAN 2026.</t>
  </si>
  <si>
    <t>TEKUĆI PLAN 
2026.</t>
  </si>
  <si>
    <t xml:space="preserve">OSTVARENJE/
IZVRŠENJE 
1.- 6.2025. </t>
  </si>
  <si>
    <t xml:space="preserve">OSTVARENJE/
IZVRŠENJE 
1.- 6.2026. </t>
  </si>
  <si>
    <t>3434</t>
  </si>
  <si>
    <t>Ostali nespomenuti financijski rashodi</t>
  </si>
  <si>
    <t>4222</t>
  </si>
  <si>
    <t xml:space="preserve">Komunikacijska oprema </t>
  </si>
  <si>
    <t>Napomena: Gradska skupština Grada Zagreba je na 6. sjednici 16.12.2025. godine donijela Proračun Grada Zagreba za 2026. godinu koji se primjenjuje od 01.01.2026. godine. U ovom izvještaju korišteni su podaci inicijalnog plana za 2026. godinu. Podaci za podskupinu 671 uneseni su iz vlastitih baza podataka i baze unijete u aplikaciju nadležnog proračuna.</t>
  </si>
  <si>
    <t>NZHMGZ u izvještajnom razdoblju 01.01.-30.06.2026. nema novih primitaka po osnovi novog zaduživanja</t>
  </si>
  <si>
    <t>Otplaćeno glavnice (kumulativno do 30.06.2026.)</t>
  </si>
  <si>
    <t>Otplaćeno kamata (kumulativno do 30.06.2026.)</t>
  </si>
  <si>
    <t>Ostalo za otplatu glavnice na dan 30.06.2026.</t>
  </si>
  <si>
    <t>4.536.133,79 EUR</t>
  </si>
  <si>
    <t>Program 2111 - Opći javnozdravstveni programi, Aktivnost T211109 Projekt stručnog usavršavanja iz 
hitne medicine</t>
  </si>
  <si>
    <t>U Zagrebu, 27.07.2026.</t>
  </si>
  <si>
    <t>Zagreb, 27.07.2026.</t>
  </si>
  <si>
    <t xml:space="preserve">
Tijekom izvještajnog razdoblja ostvarene su tekuće pomoći iz drugog proračuna, temeljem prijenosa sredstava Europske unije po odobrenim Zahtjevima za nadoknadom sredstava (ZNS). Prihodi su ostvareni za sljedeće projekte:
NPOO.C5.1.R3-I1.01.0135 „Specijalističko usavršavanje doktora hitne medicine“ u iznosu od 44.300,88 eura;
NPOO.C5.1.R3-I2.01.067 „Specijalističko usavršavanje medicinskih sestara i tehničara“ u iznosu od 90.889,80 eura;
Rashodi evidentirani po navedenim projektima najvećim se dijelom odnose na troškove plaća zaposlenika koji se nalaze na specijalističkom usavršavanju te pripadajuće doprinose. U odnosu na isto razdoblje prošle godine evidentirano je smanjenje prihoda za 57% ili 183.849,34 eur jer se projekt u 2026. nastavlja samo za specijalističko usavršavanje doktora hitne medicina i trenutno obuhvaća 4 liječnika.</t>
  </si>
  <si>
    <t xml:space="preserve">Ravnateljica </t>
  </si>
  <si>
    <t>Tatjana Pandak, dr.med.spec.</t>
  </si>
  <si>
    <r>
      <rPr>
        <b/>
        <sz val="11"/>
        <color theme="1"/>
        <rFont val="Calibri"/>
        <family val="2"/>
        <charset val="238"/>
        <scheme val="minor"/>
      </rPr>
      <t>1. UKUPNI PRIHODI</t>
    </r>
    <r>
      <rPr>
        <sz val="11"/>
        <color theme="1"/>
        <rFont val="Calibri"/>
        <family val="2"/>
        <charset val="238"/>
        <scheme val="minor"/>
      </rPr>
      <t xml:space="preserve">
Ukupni prihodi i primici za razdoblje siječanj–lipanj 2026. godine iznose 12.844.300,63 eura, što predstavlja povećanje od 9,6%, odnosno 1.122.715,30 eura, u odnosu na isto razdoblje prethodne godine. Navedeno povećanje prvenstveno je rezultat većih iznosa glavarine koje doznačuje Hrvatski zavod za zdravstveno osiguranje (HZZO), a koja služi za financiranje rashoda za plaće zaposlenika. Do povećanja glavarine došlo je zbog izmjene osnovice za obračun plaća tijekom 2025. i 2026. godine.  Ukupni prihodi i primici su rasli i kao rezultat većih sredstava iz proračuna Grada Zagreba, doznačenih temeljem Ugovora o sufinanciranju redovne djelatnosti Zavoda za 2026. godinu. Navedena sredstva odnose se na pokriće troškova energije, materijala i dijelova za tekuće i investicijsko održavanje, sitnog inventara i autoguma te usluga tekućeg i investicijskog održavanja.
</t>
    </r>
    <r>
      <rPr>
        <b/>
        <sz val="11"/>
        <color theme="1"/>
        <rFont val="Calibri"/>
        <family val="2"/>
        <charset val="238"/>
        <scheme val="minor"/>
      </rPr>
      <t xml:space="preserve">6381 </t>
    </r>
    <r>
      <rPr>
        <sz val="11"/>
        <color theme="1"/>
        <rFont val="Calibri"/>
        <family val="2"/>
        <charset val="238"/>
        <scheme val="minor"/>
      </rPr>
      <t xml:space="preserve">– Tekuće pomoći od drugog proračuna temeljem prijenosa EU sredstava - u razdoblju I - IV 2026. izvršena su tri plaćanja u ukupnom iznosu od 135.190,68 eur temeljem odobrenog Zahtjeva za nadoknadom sredstava za projekt NPOO.C5.1.R3-I1.01.0135 „Specijalističko usavršavanje doktora hitne medicine“ (22.439,96 eur i 21.860,92 eur) i NPOO.C5.1.R3-I2.01.067 „Specijalističko usavršavanje medicinskih sestara i tehničara“ (90.889,80 eur)
</t>
    </r>
    <r>
      <rPr>
        <b/>
        <sz val="11"/>
        <color theme="1"/>
        <rFont val="Calibri"/>
        <family val="2"/>
        <charset val="238"/>
        <scheme val="minor"/>
      </rPr>
      <t xml:space="preserve">6711 </t>
    </r>
    <r>
      <rPr>
        <sz val="11"/>
        <color theme="1"/>
        <rFont val="Calibri"/>
        <family val="2"/>
        <charset val="238"/>
        <scheme val="minor"/>
      </rPr>
      <t xml:space="preserve">– na kontu Prihoda iz nadležnog proračuna za financiranje rashoda poslovanja zabilježeno je povećanje od 10,8%, što predstavlja rast od 69.552,89 eur u odnosu na isto razdoblje prethodne godine. Povećanje je rezultat više različitih uplata, a najveći udio čine sljedeće stavke:
   •  </t>
    </r>
    <r>
      <rPr>
        <i/>
        <sz val="11"/>
        <color theme="1"/>
        <rFont val="Calibri"/>
        <family val="2"/>
        <charset val="238"/>
        <scheme val="minor"/>
      </rPr>
      <t>na računu 6711100</t>
    </r>
    <r>
      <rPr>
        <sz val="11"/>
        <color theme="1"/>
        <rFont val="Calibri"/>
        <family val="2"/>
        <charset val="238"/>
        <scheme val="minor"/>
      </rPr>
      <t xml:space="preserve"> –  Prihodi iz nadležnog proračuna za financiranje rashoda poslovanja – DEC evidentirano je ukupno 141.798,26 eur i to 19.578,46 eur za podmirenje kamata po kreditu, te 122.219,80 eur za refundaciju troškova redovnog poslovanja.
   •  </t>
    </r>
    <r>
      <rPr>
        <i/>
        <sz val="11"/>
        <color theme="1"/>
        <rFont val="Calibri"/>
        <family val="2"/>
        <charset val="238"/>
        <scheme val="minor"/>
      </rPr>
      <t xml:space="preserve">na računu 6711101 </t>
    </r>
    <r>
      <rPr>
        <sz val="11"/>
        <color theme="1"/>
        <rFont val="Calibri"/>
        <family val="2"/>
        <charset val="238"/>
        <scheme val="minor"/>
      </rPr>
      <t xml:space="preserve">–  Prihodi iz nadležnog proračuna za financiranje rashoda poslovanja evidentirano je:
290.977,50 eura iz proračuna Grada Zagreba za refundaciju troškova IT usluga, koje obuhvaćaju uspostavu, integraciju i održavanje virtualne jezgrene i lokalne infrastrukture poslovnog IT sustava NZHMGZ-a, zajedno sa sigurnosnim i nadzornim sustavima te održavanjem aplikativnih platformi eHitna i MS Dynamics Navision;
270.000,00 eura temeljem Ugovora o sufinanciranju redovne djelatnosti Zavoda za 2026. godinu. Ukupna vrijednost ugovora iznosi 540.000,00 eura, a sredstva su osigurana u proračunu Grada Zagreba za 2026. godinu;
7.500,00 eura temeljem Ugovora o održavanju telefonske centrale, za koji su sredstva osigurana u proračunu Grada Zagreba za 2026. godinu, s projekcijama za 2027. i 2028. godinu.
</t>
    </r>
    <r>
      <rPr>
        <b/>
        <sz val="11"/>
        <color theme="1"/>
        <rFont val="Calibri"/>
        <family val="2"/>
        <charset val="238"/>
        <scheme val="minor"/>
      </rPr>
      <t>6714</t>
    </r>
    <r>
      <rPr>
        <sz val="11"/>
        <color theme="1"/>
        <rFont val="Calibri"/>
        <family val="2"/>
        <charset val="238"/>
        <scheme val="minor"/>
      </rPr>
      <t xml:space="preserve"> – Prihodi iz nadležnog proračuna za otplatu kredita iznose 907.226,76 eura, što predstavlja povećanje od 100% u odnosu na isto razdoblje prethodne godine. Povećanje se odnosi na sredstva doznačena iz proračuna Grada Zagreba za otplatu dviju rata kredita s dospijećem 31. siječnja 2026. i 31. srpnja 2026. godine. Grad Zagreb je tijekom razdoblja od 1. siječnja do 30. lipnja 2026. godine doznačio sredstva za obje rate kredita, dok u istom razdoblju prethodne godine sredstva za ratu s dospijećem 31. srpnja nisu bila doznačena.                                                                                                                  
</t>
    </r>
    <r>
      <rPr>
        <b/>
        <sz val="11"/>
        <color theme="1"/>
        <rFont val="Calibri"/>
        <family val="2"/>
        <charset val="238"/>
        <scheme val="minor"/>
      </rPr>
      <t xml:space="preserve">673 </t>
    </r>
    <r>
      <rPr>
        <sz val="11"/>
        <color theme="1"/>
        <rFont val="Calibri"/>
        <family val="2"/>
        <charset val="238"/>
        <scheme val="minor"/>
      </rPr>
      <t xml:space="preserve">- Prihod od HZZO-a na temelju ugovornih obveza povećan je sukladno Odluci Vlade Republike Hrvatske o visini osnovice za obračun plaće u javnim službama za 2025. i 2026. godinu.
</t>
    </r>
  </si>
  <si>
    <r>
      <rPr>
        <b/>
        <sz val="11"/>
        <color theme="1"/>
        <rFont val="Calibri"/>
        <family val="2"/>
        <charset val="238"/>
        <scheme val="minor"/>
      </rPr>
      <t xml:space="preserve">2. UKUPNI RASHODI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Ukupni rashodi i izdaci iznose 13.188.173,73 eura što je povećanje od 16% u odnosu na prethodnu godinu. Najznačajniji rashod odnosi se na nabavu nefinancijske imovine u iznosu od 952.631,76 eura, što je za 880.682,32 eur više u odnosu na isto razdoblje prethodne godine, a najvećim se dijelom odnosi na nabavu 5 novih vozila za hitnu medicinsku pomoć u iznosu od 884.222,55 eur, evidentirano na konto </t>
    </r>
    <r>
      <rPr>
        <b/>
        <sz val="11"/>
        <color theme="1"/>
        <rFont val="Calibri"/>
        <family val="2"/>
        <charset val="238"/>
        <scheme val="minor"/>
      </rPr>
      <t>4231- Prijevozna sredstva u cestovnom prometu.</t>
    </r>
    <r>
      <rPr>
        <sz val="11"/>
        <color theme="1"/>
        <rFont val="Calibri"/>
        <family val="2"/>
        <charset val="238"/>
        <scheme val="minor"/>
      </rPr>
      <t xml:space="preserve"> Ostala nabavljena oprema i strojevi evidentirani su na kontu </t>
    </r>
    <r>
      <rPr>
        <b/>
        <sz val="11"/>
        <color theme="1"/>
        <rFont val="Calibri"/>
        <family val="2"/>
        <charset val="238"/>
        <scheme val="minor"/>
      </rPr>
      <t xml:space="preserve">4223 - Oprema za održavanje i zaštitu: </t>
    </r>
    <r>
      <rPr>
        <sz val="11"/>
        <color theme="1"/>
        <rFont val="Calibri"/>
        <family val="2"/>
        <charset val="238"/>
        <scheme val="minor"/>
      </rPr>
      <t xml:space="preserve">nabavljene su zaštitne kacige s svjetiljkom u iznosu od 9.375 eur, te na kontu </t>
    </r>
    <r>
      <rPr>
        <b/>
        <sz val="11"/>
        <color theme="1"/>
        <rFont val="Calibri"/>
        <family val="2"/>
        <charset val="238"/>
        <scheme val="minor"/>
      </rPr>
      <t xml:space="preserve">4227 - Uređaji, strojevi i oprema za ostale namjene: </t>
    </r>
    <r>
      <rPr>
        <sz val="11"/>
        <color theme="1"/>
        <rFont val="Calibri"/>
        <family val="2"/>
        <charset val="238"/>
        <scheme val="minor"/>
      </rPr>
      <t>nabavljena je hidraulična dizalica, punjač za klima uređaje u vozilima te visokotlačni perač u iznosu od 36.516,92 eur.</t>
    </r>
  </si>
  <si>
    <r>
      <rPr>
        <b/>
        <sz val="11"/>
        <color theme="1"/>
        <rFont val="Calibri"/>
        <family val="2"/>
        <charset val="238"/>
        <scheme val="minor"/>
      </rPr>
      <t>3111 - Rashodi za plaće</t>
    </r>
    <r>
      <rPr>
        <sz val="11"/>
        <color theme="1"/>
        <rFont val="Calibri"/>
        <family val="2"/>
        <charset val="238"/>
        <scheme val="minor"/>
      </rPr>
      <t xml:space="preserve"> u izvještajnom razdoblju veći su za 8,8%, a </t>
    </r>
    <r>
      <rPr>
        <b/>
        <sz val="11"/>
        <color theme="1"/>
        <rFont val="Calibri"/>
        <family val="2"/>
        <charset val="238"/>
        <scheme val="minor"/>
      </rPr>
      <t xml:space="preserve">3132 - Rashodi za obvezno zdravstveno osiguranje </t>
    </r>
    <r>
      <rPr>
        <sz val="11"/>
        <color theme="1"/>
        <rFont val="Calibri"/>
        <family val="2"/>
        <charset val="238"/>
        <scheme val="minor"/>
      </rPr>
      <t xml:space="preserve">za 12,4% u odnosu na isto razdoblje prethodne godine što je posljedica izmjene osnovice za obračun plaća u 2026. godini.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3221 - Uredski materijal i ostali materijalni rashodi:</t>
    </r>
    <r>
      <rPr>
        <sz val="11"/>
        <color theme="1"/>
        <rFont val="Calibri"/>
        <family val="2"/>
        <charset val="238"/>
        <scheme val="minor"/>
      </rPr>
      <t xml:space="preserve"> povećani su za 29,4% u odnosu na prošlu godinu kao rezultat viših cijena uredskog i ostalog materijala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3223 - Energija:</t>
    </r>
    <r>
      <rPr>
        <sz val="11"/>
        <color theme="1"/>
        <rFont val="Calibri"/>
        <family val="2"/>
        <charset val="238"/>
        <scheme val="minor"/>
      </rPr>
      <t xml:space="preserve"> rashodi za energiju povećani su za 10% u odnosu na prošlu godinu kao rezultat povećanja cijena motornog benzina i dizel goriva u 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3225 - Sitni inventar i autogume: </t>
    </r>
    <r>
      <rPr>
        <sz val="11"/>
        <color theme="1"/>
        <rFont val="Calibri"/>
        <family val="2"/>
        <charset val="238"/>
        <scheme val="minor"/>
      </rPr>
      <t xml:space="preserve">povećanje za 38% u odnosu za 2025. zbog nabave novog alata za tehničku službu           </t>
    </r>
    <r>
      <rPr>
        <b/>
        <sz val="11"/>
        <color theme="1"/>
        <rFont val="Calibri"/>
        <family val="2"/>
        <charset val="238"/>
        <scheme val="minor"/>
      </rPr>
      <t xml:space="preserve">           3227 - Službena, radna i zaštitna odjeća i obuća:</t>
    </r>
    <r>
      <rPr>
        <sz val="11"/>
        <color theme="1"/>
        <rFont val="Calibri"/>
        <family val="2"/>
        <charset val="238"/>
        <scheme val="minor"/>
      </rPr>
      <t xml:space="preserve"> značajno povećanje rashoda od 143% u odnosu na isto razdoblje prethodne godine radi nabave zaštitnih rukavica u iznosu od  20.013,75 eura s PDV-om, izvršene zbog najavljenog povećanja cijena od strane dobavljača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3232 - Usluge tekućeg i investicijskog održavanja:</t>
    </r>
    <r>
      <rPr>
        <sz val="11"/>
        <color theme="1"/>
        <rFont val="Calibri"/>
        <family val="2"/>
        <charset val="238"/>
        <scheme val="minor"/>
      </rPr>
      <t xml:space="preserve">  rast od 42,5% u odnosu na isto razdoblje 2025. odnosi se najviše na rashode za usluge tekućeg i investicijskog održavanja prijevoznih sredstava. Povećanje je rezultat isteka jamstvenog roka za većinu vozila, zbog čega su povećani troškovi održavanja i popravaka.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3234 - Komunalne usluge:</t>
    </r>
    <r>
      <rPr>
        <sz val="11"/>
        <color theme="1"/>
        <rFont val="Calibri"/>
        <family val="2"/>
        <charset val="238"/>
        <scheme val="minor"/>
      </rPr>
      <t xml:space="preserve"> bilježi se rast od 14% u odnosu na isto razdoblje prošle godine zbog povećanja komunalnih naknada, uključujući opskrbu vodom, iznošenje i odvoz smeća, čistoću, pričuvu, te ostale komunalne usluge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3251 - Rashodi po osnovi utroška lijekova i potrošnog medicinskog materijala:</t>
    </r>
    <r>
      <rPr>
        <sz val="11"/>
        <color theme="1"/>
        <rFont val="Calibri"/>
        <family val="2"/>
        <charset val="238"/>
        <scheme val="minor"/>
      </rPr>
      <t xml:space="preserve"> porast rashoda za 20% u odnosu na isto razdoblje 2025. Nakon završenih projekata specijalističkog usavršavanja medicinskih tehničara i sestara, svi djelatnici koji su završili navedeno usavršavanje zadužili su kovčege s lijekovima za potrebe rada na terenu hitne medicinske pomoći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3291 - Naknade za rad predstavničkih i izvršnih tijela, povjerenstava i slično:</t>
    </r>
    <r>
      <rPr>
        <sz val="11"/>
        <color theme="1"/>
        <rFont val="Calibri"/>
        <family val="2"/>
        <charset val="238"/>
        <scheme val="minor"/>
      </rPr>
      <t xml:space="preserve"> rashodi su veći za 116% u odnosu na isto razdoblje 2025. jer je od veljače 2026. godine povećana naknada za članove upravnog vijeća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3295- Pristojbe i naknade: </t>
    </r>
    <r>
      <rPr>
        <sz val="11"/>
        <color theme="1"/>
        <rFont val="Calibri"/>
        <family val="2"/>
        <charset val="238"/>
        <scheme val="minor"/>
      </rPr>
      <t xml:space="preserve">povećanje rashoda od 23% u odnosu na 2025. najvećim se dijelom odnosi na povećanje naknada za ceste i okoliš, kao posljedica većeg broja vozila u upotrebi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3434 - Ostali nespomenuti financijski rashodi:</t>
    </r>
    <r>
      <rPr>
        <sz val="11"/>
        <color theme="1"/>
        <rFont val="Calibri"/>
        <family val="2"/>
        <charset val="238"/>
        <scheme val="minor"/>
      </rPr>
      <t xml:space="preserve"> rashodi u iznosu od 19.516,61 eur vezani su uz troškove održavanja voznog parka - u cilju smanjenja budućih troškova održavanja i osiguravanja pouzdanosti vozila, produženo je jamstvo za 19 starijih vozila                                                                                          </t>
    </r>
  </si>
  <si>
    <t>OSTVARENJE / IZVRŠENJE 
1.- 6.2025.</t>
  </si>
  <si>
    <t xml:space="preserve">OSTVARENJE / IZVRŠENJE
 1.- 6.2025. </t>
  </si>
  <si>
    <t xml:space="preserve">OSTVARENJE /
IZVRŠENJE 
1.-6.2025. </t>
  </si>
  <si>
    <t xml:space="preserve">OSTVARENJE /
IZVRŠENJE 
1.-6.2026.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</si>
</sst>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\ &quot;kn&quot;;[Red]\-#,##0\ &quot;kn&quot;"/>
    <numFmt numFmtId="165" formatCode="#,##0;\-#,##0;;"/>
    <numFmt numFmtId="166" formatCode="#,##0.0"/>
    <numFmt numFmtId="167" formatCode="0.0%"/>
    <numFmt numFmtId="168" formatCode="#,##0.0;\-#,##0.0;"/>
    <numFmt numFmtId="169" formatCode="0.0"/>
    <numFmt numFmtId="170" formatCode="_-* #,##0.00\ [$€-1]_-;\-* #,##0.00\ [$€-1]_-;_-* &quot;-&quot;??\ [$€-1]_-;_-@_-"/>
  </numFmts>
  <fonts count="4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rgb="FF0000FF"/>
      <name val="Calibri"/>
      <family val="2"/>
      <scheme val="minor"/>
    </font>
    <font>
      <sz val="8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thin">
        <color theme="8" tint="0.79998168889431442"/>
      </top>
      <bottom style="thin">
        <color theme="8"/>
      </bottom>
      <diagonal/>
    </border>
    <border>
      <left/>
      <right/>
      <top style="thin">
        <color theme="8" tint="0.79998168889431442"/>
      </top>
      <bottom/>
      <diagonal/>
    </border>
  </borders>
  <cellStyleXfs count="3">
    <xf numFmtId="0" fontId="0" fillId="0" borderId="0"/>
    <xf numFmtId="0" fontId="9" fillId="0" borderId="0"/>
    <xf numFmtId="9" fontId="39" fillId="0" borderId="0" applyFont="0" applyFill="0" applyBorder="0" applyAlignment="0" applyProtection="0"/>
  </cellStyleXfs>
  <cellXfs count="3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0" fontId="13" fillId="0" borderId="0" xfId="0" applyFont="1"/>
    <xf numFmtId="0" fontId="0" fillId="0" borderId="3" xfId="0" applyBorder="1"/>
    <xf numFmtId="0" fontId="1" fillId="0" borderId="0" xfId="0" applyFont="1"/>
    <xf numFmtId="0" fontId="9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quotePrefix="1" applyFont="1" applyAlignment="1">
      <alignment horizontal="left" wrapText="1"/>
    </xf>
    <xf numFmtId="0" fontId="15" fillId="0" borderId="0" xfId="0" applyFont="1"/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4" fontId="3" fillId="0" borderId="3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left"/>
    </xf>
    <xf numFmtId="0" fontId="0" fillId="5" borderId="7" xfId="0" applyFill="1" applyBorder="1" applyAlignment="1">
      <alignment horizontal="left" indent="1"/>
    </xf>
    <xf numFmtId="0" fontId="0" fillId="0" borderId="6" xfId="0" applyBorder="1" applyAlignment="1">
      <alignment horizontal="left" indent="3"/>
    </xf>
    <xf numFmtId="4" fontId="18" fillId="4" borderId="6" xfId="0" applyNumberFormat="1" applyFont="1" applyFill="1" applyBorder="1"/>
    <xf numFmtId="4" fontId="0" fillId="5" borderId="7" xfId="0" applyNumberFormat="1" applyFill="1" applyBorder="1"/>
    <xf numFmtId="4" fontId="0" fillId="0" borderId="6" xfId="0" applyNumberForma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3" fontId="18" fillId="4" borderId="6" xfId="0" applyNumberFormat="1" applyFont="1" applyFill="1" applyBorder="1"/>
    <xf numFmtId="3" fontId="0" fillId="5" borderId="7" xfId="0" applyNumberFormat="1" applyFill="1" applyBorder="1"/>
    <xf numFmtId="3" fontId="0" fillId="0" borderId="6" xfId="0" applyNumberFormat="1" applyBorder="1"/>
    <xf numFmtId="0" fontId="19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0" fillId="0" borderId="5" xfId="0" applyBorder="1" applyAlignment="1">
      <alignment horizontal="center" vertical="center"/>
    </xf>
    <xf numFmtId="0" fontId="20" fillId="0" borderId="5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3" xfId="0" quotePrefix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4" fontId="1" fillId="0" borderId="3" xfId="0" applyNumberFormat="1" applyFont="1" applyBorder="1"/>
    <xf numFmtId="165" fontId="1" fillId="0" borderId="3" xfId="0" applyNumberFormat="1" applyFont="1" applyBorder="1"/>
    <xf numFmtId="0" fontId="1" fillId="0" borderId="3" xfId="0" applyFont="1" applyBorder="1"/>
    <xf numFmtId="1" fontId="1" fillId="0" borderId="3" xfId="0" applyNumberFormat="1" applyFont="1" applyBorder="1"/>
    <xf numFmtId="0" fontId="3" fillId="0" borderId="0" xfId="0" applyFont="1" applyAlignment="1">
      <alignment horizontal="centerContinuous" vertical="center" wrapText="1"/>
    </xf>
    <xf numFmtId="4" fontId="6" fillId="0" borderId="3" xfId="0" applyNumberFormat="1" applyFont="1" applyBorder="1" applyAlignment="1">
      <alignment horizontal="right"/>
    </xf>
    <xf numFmtId="0" fontId="12" fillId="3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0" fillId="2" borderId="0" xfId="0" applyFill="1"/>
    <xf numFmtId="0" fontId="0" fillId="2" borderId="5" xfId="0" applyFill="1" applyBorder="1" applyAlignment="1">
      <alignment horizontal="center" vertical="center"/>
    </xf>
    <xf numFmtId="0" fontId="20" fillId="2" borderId="5" xfId="0" applyFont="1" applyFill="1" applyBorder="1" applyAlignment="1">
      <alignment horizontal="right" vertical="center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166" fontId="6" fillId="3" borderId="3" xfId="0" applyNumberFormat="1" applyFont="1" applyFill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6" fontId="6" fillId="3" borderId="3" xfId="0" applyNumberFormat="1" applyFont="1" applyFill="1" applyBorder="1" applyAlignment="1">
      <alignment horizontal="right" wrapText="1"/>
    </xf>
    <xf numFmtId="167" fontId="18" fillId="4" borderId="6" xfId="0" applyNumberFormat="1" applyFont="1" applyFill="1" applyBorder="1"/>
    <xf numFmtId="167" fontId="0" fillId="5" borderId="7" xfId="0" applyNumberFormat="1" applyFill="1" applyBorder="1"/>
    <xf numFmtId="167" fontId="0" fillId="0" borderId="6" xfId="0" applyNumberFormat="1" applyBorder="1"/>
    <xf numFmtId="166" fontId="0" fillId="0" borderId="6" xfId="0" applyNumberFormat="1" applyBorder="1"/>
    <xf numFmtId="166" fontId="18" fillId="4" borderId="6" xfId="0" applyNumberFormat="1" applyFont="1" applyFill="1" applyBorder="1"/>
    <xf numFmtId="166" fontId="0" fillId="5" borderId="7" xfId="0" applyNumberFormat="1" applyFill="1" applyBorder="1"/>
    <xf numFmtId="0" fontId="1" fillId="0" borderId="6" xfId="0" applyFont="1" applyBorder="1" applyAlignment="1">
      <alignment horizontal="left" vertical="center"/>
    </xf>
    <xf numFmtId="4" fontId="0" fillId="0" borderId="6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0" fontId="0" fillId="6" borderId="6" xfId="0" applyFill="1" applyBorder="1" applyAlignment="1">
      <alignment horizontal="left" indent="2"/>
    </xf>
    <xf numFmtId="3" fontId="0" fillId="6" borderId="6" xfId="0" applyNumberFormat="1" applyFill="1" applyBorder="1"/>
    <xf numFmtId="167" fontId="0" fillId="6" borderId="6" xfId="0" applyNumberFormat="1" applyFill="1" applyBorder="1"/>
    <xf numFmtId="4" fontId="0" fillId="6" borderId="6" xfId="0" applyNumberFormat="1" applyFill="1" applyBorder="1"/>
    <xf numFmtId="166" fontId="0" fillId="6" borderId="6" xfId="0" applyNumberFormat="1" applyFill="1" applyBorder="1"/>
    <xf numFmtId="166" fontId="0" fillId="0" borderId="0" xfId="0" applyNumberFormat="1"/>
    <xf numFmtId="166" fontId="3" fillId="0" borderId="0" xfId="0" applyNumberFormat="1" applyFont="1" applyAlignment="1">
      <alignment vertical="center" wrapText="1"/>
    </xf>
    <xf numFmtId="166" fontId="3" fillId="2" borderId="3" xfId="0" applyNumberFormat="1" applyFont="1" applyFill="1" applyBorder="1" applyAlignment="1">
      <alignment horizontal="center" vertical="center" wrapText="1"/>
    </xf>
    <xf numFmtId="166" fontId="16" fillId="2" borderId="3" xfId="0" applyNumberFormat="1" applyFont="1" applyFill="1" applyBorder="1" applyAlignment="1">
      <alignment horizontal="center" vertical="center" wrapText="1"/>
    </xf>
    <xf numFmtId="170" fontId="0" fillId="0" borderId="0" xfId="0" applyNumberFormat="1"/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3" xfId="0" quotePrefix="1" applyFont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 vertical="center" wrapText="1"/>
    </xf>
    <xf numFmtId="4" fontId="24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>
      <alignment horizontal="left" vertical="center" wrapText="1"/>
    </xf>
    <xf numFmtId="0" fontId="28" fillId="2" borderId="3" xfId="0" quotePrefix="1" applyFont="1" applyFill="1" applyBorder="1" applyAlignment="1">
      <alignment horizontal="left" vertical="center" wrapText="1"/>
    </xf>
    <xf numFmtId="0" fontId="28" fillId="2" borderId="3" xfId="0" applyFont="1" applyFill="1" applyBorder="1" applyAlignment="1">
      <alignment horizontal="left" vertical="center"/>
    </xf>
    <xf numFmtId="0" fontId="29" fillId="0" borderId="3" xfId="0" quotePrefix="1" applyFont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30" fillId="0" borderId="0" xfId="0" applyFont="1"/>
    <xf numFmtId="4" fontId="24" fillId="2" borderId="3" xfId="0" applyNumberFormat="1" applyFont="1" applyFill="1" applyBorder="1" applyAlignment="1">
      <alignment horizontal="right" vertical="center"/>
    </xf>
    <xf numFmtId="4" fontId="17" fillId="2" borderId="3" xfId="0" applyNumberFormat="1" applyFont="1" applyFill="1" applyBorder="1" applyAlignment="1">
      <alignment horizontal="right" vertical="center"/>
    </xf>
    <xf numFmtId="4" fontId="0" fillId="0" borderId="3" xfId="0" applyNumberFormat="1" applyBorder="1" applyAlignment="1">
      <alignment vertical="center"/>
    </xf>
    <xf numFmtId="169" fontId="0" fillId="0" borderId="3" xfId="0" applyNumberFormat="1" applyBorder="1" applyAlignment="1">
      <alignment vertical="center"/>
    </xf>
    <xf numFmtId="0" fontId="31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0" fillId="0" borderId="5" xfId="0" applyBorder="1" applyAlignment="1">
      <alignment horizontal="right" vertical="center"/>
    </xf>
    <xf numFmtId="4" fontId="31" fillId="2" borderId="3" xfId="0" applyNumberFormat="1" applyFont="1" applyFill="1" applyBorder="1" applyAlignment="1">
      <alignment horizontal="right"/>
    </xf>
    <xf numFmtId="0" fontId="0" fillId="0" borderId="0" xfId="0" applyAlignment="1">
      <alignment horizontal="right" vertical="center"/>
    </xf>
    <xf numFmtId="0" fontId="30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vertical="center"/>
    </xf>
    <xf numFmtId="168" fontId="1" fillId="0" borderId="3" xfId="0" applyNumberFormat="1" applyFont="1" applyBorder="1" applyAlignment="1">
      <alignment vertical="center"/>
    </xf>
    <xf numFmtId="168" fontId="0" fillId="0" borderId="3" xfId="0" applyNumberFormat="1" applyBorder="1" applyAlignment="1">
      <alignment vertical="center"/>
    </xf>
    <xf numFmtId="4" fontId="24" fillId="2" borderId="3" xfId="0" applyNumberFormat="1" applyFont="1" applyFill="1" applyBorder="1" applyAlignment="1">
      <alignment horizontal="right" vertical="center" wrapText="1"/>
    </xf>
    <xf numFmtId="4" fontId="31" fillId="2" borderId="3" xfId="0" applyNumberFormat="1" applyFont="1" applyFill="1" applyBorder="1" applyAlignment="1">
      <alignment horizontal="right" vertical="center" wrapText="1"/>
    </xf>
    <xf numFmtId="4" fontId="31" fillId="2" borderId="3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vertical="center"/>
    </xf>
    <xf numFmtId="1" fontId="0" fillId="0" borderId="3" xfId="0" applyNumberFormat="1" applyBorder="1"/>
    <xf numFmtId="3" fontId="29" fillId="0" borderId="3" xfId="0" quotePrefix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Continuous" vertical="center" wrapText="1"/>
    </xf>
    <xf numFmtId="0" fontId="14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169" fontId="1" fillId="0" borderId="3" xfId="0" applyNumberFormat="1" applyFont="1" applyBorder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0" fillId="10" borderId="3" xfId="0" applyFill="1" applyBorder="1" applyAlignment="1">
      <alignment vertical="center" wrapText="1"/>
    </xf>
    <xf numFmtId="4" fontId="17" fillId="10" borderId="3" xfId="0" applyNumberFormat="1" applyFont="1" applyFill="1" applyBorder="1" applyAlignment="1">
      <alignment vertical="center"/>
    </xf>
    <xf numFmtId="169" fontId="0" fillId="10" borderId="3" xfId="0" applyNumberFormat="1" applyFill="1" applyBorder="1" applyAlignment="1">
      <alignment vertical="center"/>
    </xf>
    <xf numFmtId="0" fontId="0" fillId="9" borderId="3" xfId="0" applyFill="1" applyBorder="1" applyAlignment="1">
      <alignment vertical="center" wrapText="1"/>
    </xf>
    <xf numFmtId="169" fontId="0" fillId="9" borderId="3" xfId="0" applyNumberFormat="1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13" fillId="0" borderId="0" xfId="0" applyFont="1" applyAlignment="1">
      <alignment horizontal="center"/>
    </xf>
    <xf numFmtId="0" fontId="0" fillId="11" borderId="3" xfId="0" applyFill="1" applyBorder="1" applyAlignment="1">
      <alignment vertical="center" wrapText="1"/>
    </xf>
    <xf numFmtId="4" fontId="17" fillId="11" borderId="3" xfId="0" applyNumberFormat="1" applyFont="1" applyFill="1" applyBorder="1" applyAlignment="1">
      <alignment vertical="center"/>
    </xf>
    <xf numFmtId="169" fontId="0" fillId="11" borderId="3" xfId="0" applyNumberFormat="1" applyFill="1" applyBorder="1" applyAlignment="1">
      <alignment vertical="center"/>
    </xf>
    <xf numFmtId="0" fontId="0" fillId="11" borderId="3" xfId="0" applyFill="1" applyBorder="1" applyAlignment="1">
      <alignment vertical="center"/>
    </xf>
    <xf numFmtId="0" fontId="0" fillId="7" borderId="3" xfId="0" applyFill="1" applyBorder="1" applyAlignment="1">
      <alignment vertical="center" wrapText="1"/>
    </xf>
    <xf numFmtId="4" fontId="17" fillId="7" borderId="3" xfId="0" applyNumberFormat="1" applyFont="1" applyFill="1" applyBorder="1" applyAlignment="1">
      <alignment vertical="center"/>
    </xf>
    <xf numFmtId="169" fontId="0" fillId="7" borderId="3" xfId="0" applyNumberForma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5" fillId="12" borderId="0" xfId="0" applyFont="1" applyFill="1" applyAlignment="1">
      <alignment horizontal="centerContinuous" vertical="center" wrapText="1"/>
    </xf>
    <xf numFmtId="0" fontId="11" fillId="12" borderId="0" xfId="0" applyFont="1" applyFill="1" applyAlignment="1">
      <alignment horizontal="centerContinuous" wrapText="1"/>
    </xf>
    <xf numFmtId="4" fontId="0" fillId="0" borderId="0" xfId="0" applyNumberFormat="1"/>
    <xf numFmtId="4" fontId="10" fillId="3" borderId="3" xfId="0" applyNumberFormat="1" applyFont="1" applyFill="1" applyBorder="1" applyAlignment="1">
      <alignment horizontal="right"/>
    </xf>
    <xf numFmtId="4" fontId="9" fillId="0" borderId="3" xfId="0" applyNumberFormat="1" applyFont="1" applyBorder="1" applyAlignment="1">
      <alignment horizontal="right"/>
    </xf>
    <xf numFmtId="4" fontId="28" fillId="0" borderId="6" xfId="0" applyNumberFormat="1" applyFont="1" applyBorder="1"/>
    <xf numFmtId="4" fontId="28" fillId="6" borderId="6" xfId="0" applyNumberFormat="1" applyFont="1" applyFill="1" applyBorder="1"/>
    <xf numFmtId="4" fontId="28" fillId="5" borderId="7" xfId="0" applyNumberFormat="1" applyFont="1" applyFill="1" applyBorder="1"/>
    <xf numFmtId="4" fontId="28" fillId="4" borderId="6" xfId="0" applyNumberFormat="1" applyFont="1" applyFill="1" applyBorder="1"/>
    <xf numFmtId="4" fontId="28" fillId="0" borderId="6" xfId="0" applyNumberFormat="1" applyFont="1" applyBorder="1" applyAlignment="1">
      <alignment vertical="center"/>
    </xf>
    <xf numFmtId="0" fontId="0" fillId="0" borderId="0" xfId="0" applyNumberForma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Fill="1"/>
    <xf numFmtId="0" fontId="1" fillId="0" borderId="0" xfId="0" applyFont="1" applyFill="1" applyAlignment="1">
      <alignment horizontal="right"/>
    </xf>
    <xf numFmtId="0" fontId="0" fillId="0" borderId="0" xfId="0" applyFill="1"/>
    <xf numFmtId="16" fontId="0" fillId="0" borderId="0" xfId="0" applyNumberFormat="1" applyAlignment="1">
      <alignment horizontal="center"/>
    </xf>
    <xf numFmtId="4" fontId="28" fillId="0" borderId="6" xfId="0" applyNumberFormat="1" applyFont="1" applyFill="1" applyBorder="1"/>
    <xf numFmtId="4" fontId="28" fillId="2" borderId="3" xfId="0" applyNumberFormat="1" applyFont="1" applyFill="1" applyBorder="1" applyAlignment="1">
      <alignment horizontal="right" vertical="center"/>
    </xf>
    <xf numFmtId="4" fontId="23" fillId="0" borderId="3" xfId="0" applyNumberFormat="1" applyFont="1" applyBorder="1" applyAlignment="1">
      <alignment vertical="center"/>
    </xf>
    <xf numFmtId="4" fontId="23" fillId="2" borderId="3" xfId="0" applyNumberFormat="1" applyFont="1" applyFill="1" applyBorder="1" applyAlignment="1">
      <alignment horizontal="right" vertical="center"/>
    </xf>
    <xf numFmtId="4" fontId="0" fillId="0" borderId="3" xfId="0" applyNumberFormat="1" applyFill="1" applyBorder="1" applyAlignment="1">
      <alignment vertical="center"/>
    </xf>
    <xf numFmtId="0" fontId="0" fillId="0" borderId="0" xfId="0" applyAlignment="1">
      <alignment horizontal="left" vertical="center"/>
    </xf>
    <xf numFmtId="4" fontId="0" fillId="2" borderId="3" xfId="0" applyNumberFormat="1" applyFont="1" applyFill="1" applyBorder="1" applyAlignment="1">
      <alignment horizontal="right" vertical="center"/>
    </xf>
    <xf numFmtId="4" fontId="0" fillId="4" borderId="6" xfId="0" applyNumberFormat="1" applyFont="1" applyFill="1" applyBorder="1"/>
    <xf numFmtId="4" fontId="0" fillId="5" borderId="7" xfId="0" applyNumberFormat="1" applyFont="1" applyFill="1" applyBorder="1"/>
    <xf numFmtId="4" fontId="0" fillId="6" borderId="6" xfId="0" applyNumberFormat="1" applyFont="1" applyFill="1" applyBorder="1"/>
    <xf numFmtId="4" fontId="0" fillId="0" borderId="6" xfId="0" applyNumberFormat="1" applyFont="1" applyBorder="1"/>
    <xf numFmtId="4" fontId="0" fillId="2" borderId="3" xfId="0" applyNumberFormat="1" applyFont="1" applyFill="1" applyBorder="1" applyAlignment="1">
      <alignment horizontal="right"/>
    </xf>
    <xf numFmtId="4" fontId="0" fillId="2" borderId="3" xfId="0" applyNumberFormat="1" applyFont="1" applyFill="1" applyBorder="1" applyAlignment="1">
      <alignment horizontal="right" wrapText="1"/>
    </xf>
    <xf numFmtId="4" fontId="0" fillId="0" borderId="3" xfId="0" applyNumberFormat="1" applyFont="1" applyBorder="1"/>
    <xf numFmtId="0" fontId="0" fillId="0" borderId="0" xfId="0" applyFo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 wrapText="1"/>
    </xf>
    <xf numFmtId="4" fontId="28" fillId="0" borderId="3" xfId="0" applyNumberFormat="1" applyFont="1" applyBorder="1" applyAlignment="1">
      <alignment vertical="center"/>
    </xf>
    <xf numFmtId="4" fontId="28" fillId="11" borderId="3" xfId="0" applyNumberFormat="1" applyFont="1" applyFill="1" applyBorder="1" applyAlignment="1">
      <alignment vertical="center"/>
    </xf>
    <xf numFmtId="4" fontId="28" fillId="7" borderId="3" xfId="0" applyNumberFormat="1" applyFont="1" applyFill="1" applyBorder="1" applyAlignment="1">
      <alignment vertical="center"/>
    </xf>
    <xf numFmtId="4" fontId="28" fillId="10" borderId="3" xfId="0" applyNumberFormat="1" applyFont="1" applyFill="1" applyBorder="1" applyAlignment="1">
      <alignment vertical="center"/>
    </xf>
    <xf numFmtId="4" fontId="28" fillId="9" borderId="3" xfId="0" applyNumberFormat="1" applyFont="1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168" fontId="0" fillId="0" borderId="3" xfId="0" applyNumberFormat="1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3" xfId="0" applyBorder="1" applyAlignment="1">
      <alignment wrapText="1"/>
    </xf>
    <xf numFmtId="4" fontId="17" fillId="9" borderId="3" xfId="0" applyNumberFormat="1" applyFont="1" applyFill="1" applyBorder="1" applyAlignment="1">
      <alignment vertical="center"/>
    </xf>
    <xf numFmtId="0" fontId="28" fillId="9" borderId="3" xfId="0" applyFont="1" applyFill="1" applyBorder="1" applyAlignment="1">
      <alignment horizontal="left" vertical="center"/>
    </xf>
    <xf numFmtId="0" fontId="28" fillId="10" borderId="3" xfId="0" applyFont="1" applyFill="1" applyBorder="1" applyAlignment="1">
      <alignment horizontal="left" vertical="center"/>
    </xf>
    <xf numFmtId="0" fontId="28" fillId="11" borderId="3" xfId="0" applyFont="1" applyFill="1" applyBorder="1" applyAlignment="1">
      <alignment horizontal="left" vertical="center"/>
    </xf>
    <xf numFmtId="0" fontId="28" fillId="7" borderId="3" xfId="0" applyFont="1" applyFill="1" applyBorder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28" fillId="0" borderId="3" xfId="0" applyFont="1" applyBorder="1" applyAlignment="1">
      <alignment vertical="center"/>
    </xf>
    <xf numFmtId="0" fontId="0" fillId="0" borderId="3" xfId="0" applyNumberFormat="1" applyBorder="1" applyAlignment="1">
      <alignment vertical="center" wrapText="1"/>
    </xf>
    <xf numFmtId="4" fontId="28" fillId="0" borderId="3" xfId="0" applyNumberFormat="1" applyFont="1" applyFill="1" applyBorder="1" applyAlignment="1">
      <alignment vertical="center"/>
    </xf>
    <xf numFmtId="0" fontId="28" fillId="0" borderId="3" xfId="0" applyFont="1" applyFill="1" applyBorder="1" applyAlignment="1">
      <alignment horizontal="left" vertical="center"/>
    </xf>
    <xf numFmtId="0" fontId="28" fillId="0" borderId="3" xfId="0" applyFont="1" applyFill="1" applyBorder="1" applyAlignment="1">
      <alignment vertical="center"/>
    </xf>
    <xf numFmtId="4" fontId="0" fillId="11" borderId="3" xfId="0" applyNumberFormat="1" applyFill="1" applyBorder="1" applyAlignment="1">
      <alignment vertical="center"/>
    </xf>
    <xf numFmtId="4" fontId="0" fillId="7" borderId="3" xfId="0" applyNumberFormat="1" applyFill="1" applyBorder="1" applyAlignment="1">
      <alignment vertical="center"/>
    </xf>
    <xf numFmtId="4" fontId="17" fillId="0" borderId="3" xfId="0" applyNumberFormat="1" applyFont="1" applyFill="1" applyBorder="1" applyAlignment="1">
      <alignment vertical="center"/>
    </xf>
    <xf numFmtId="169" fontId="28" fillId="0" borderId="3" xfId="0" applyNumberFormat="1" applyFont="1" applyBorder="1" applyAlignment="1">
      <alignment vertical="center"/>
    </xf>
    <xf numFmtId="0" fontId="28" fillId="9" borderId="3" xfId="0" applyFont="1" applyFill="1" applyBorder="1" applyAlignment="1">
      <alignment vertical="center"/>
    </xf>
    <xf numFmtId="0" fontId="28" fillId="10" borderId="3" xfId="0" applyFont="1" applyFill="1" applyBorder="1" applyAlignment="1">
      <alignment vertical="center"/>
    </xf>
    <xf numFmtId="0" fontId="28" fillId="11" borderId="3" xfId="0" applyFont="1" applyFill="1" applyBorder="1" applyAlignment="1">
      <alignment vertical="center"/>
    </xf>
    <xf numFmtId="4" fontId="23" fillId="7" borderId="3" xfId="0" applyNumberFormat="1" applyFont="1" applyFill="1" applyBorder="1" applyAlignment="1">
      <alignment vertical="center"/>
    </xf>
    <xf numFmtId="0" fontId="28" fillId="7" borderId="3" xfId="0" applyFont="1" applyFill="1" applyBorder="1" applyAlignment="1">
      <alignment vertical="center"/>
    </xf>
    <xf numFmtId="4" fontId="0" fillId="10" borderId="3" xfId="0" applyNumberFormat="1" applyFill="1" applyBorder="1" applyAlignment="1">
      <alignment vertical="center" wrapText="1"/>
    </xf>
    <xf numFmtId="4" fontId="0" fillId="9" borderId="3" xfId="0" applyNumberFormat="1" applyFill="1" applyBorder="1" applyAlignment="1">
      <alignment vertical="center" wrapText="1"/>
    </xf>
    <xf numFmtId="4" fontId="0" fillId="11" borderId="3" xfId="0" applyNumberFormat="1" applyFill="1" applyBorder="1" applyAlignment="1">
      <alignment vertical="center" wrapText="1"/>
    </xf>
    <xf numFmtId="49" fontId="0" fillId="0" borderId="0" xfId="0" applyNumberFormat="1" applyAlignment="1">
      <alignment horizontal="left" vertical="center"/>
    </xf>
    <xf numFmtId="0" fontId="0" fillId="0" borderId="3" xfId="0" applyFill="1" applyBorder="1" applyAlignment="1">
      <alignment vertical="center"/>
    </xf>
    <xf numFmtId="4" fontId="0" fillId="0" borderId="8" xfId="0" applyNumberFormat="1" applyBorder="1"/>
    <xf numFmtId="4" fontId="28" fillId="0" borderId="8" xfId="0" applyNumberFormat="1" applyFont="1" applyBorder="1"/>
    <xf numFmtId="167" fontId="0" fillId="0" borderId="8" xfId="0" applyNumberFormat="1" applyBorder="1"/>
    <xf numFmtId="0" fontId="32" fillId="0" borderId="0" xfId="0" applyFont="1"/>
    <xf numFmtId="0" fontId="32" fillId="0" borderId="0" xfId="0" applyFont="1" applyAlignment="1">
      <alignment vertical="center"/>
    </xf>
    <xf numFmtId="4" fontId="1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right"/>
    </xf>
    <xf numFmtId="4" fontId="33" fillId="0" borderId="0" xfId="0" applyNumberFormat="1" applyFont="1"/>
    <xf numFmtId="4" fontId="1" fillId="0" borderId="3" xfId="0" applyNumberFormat="1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horizontal="right" vertical="center"/>
    </xf>
    <xf numFmtId="4" fontId="23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vertical="center"/>
    </xf>
    <xf numFmtId="4" fontId="35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3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/>
    </xf>
    <xf numFmtId="169" fontId="23" fillId="0" borderId="3" xfId="0" applyNumberFormat="1" applyFont="1" applyBorder="1" applyAlignment="1">
      <alignment vertical="center"/>
    </xf>
    <xf numFmtId="0" fontId="23" fillId="0" borderId="0" xfId="0" applyFont="1"/>
    <xf numFmtId="0" fontId="1" fillId="0" borderId="3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4" fontId="35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10" borderId="3" xfId="0" applyFont="1" applyFill="1" applyBorder="1" applyAlignment="1">
      <alignment vertical="center" wrapText="1"/>
    </xf>
    <xf numFmtId="4" fontId="23" fillId="10" borderId="3" xfId="0" applyNumberFormat="1" applyFont="1" applyFill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169" fontId="1" fillId="10" borderId="3" xfId="0" applyNumberFormat="1" applyFont="1" applyFill="1" applyBorder="1" applyAlignment="1">
      <alignment vertical="center"/>
    </xf>
    <xf numFmtId="0" fontId="1" fillId="7" borderId="3" xfId="0" applyFont="1" applyFill="1" applyBorder="1" applyAlignment="1">
      <alignment vertical="center" wrapText="1"/>
    </xf>
    <xf numFmtId="4" fontId="1" fillId="7" borderId="3" xfId="0" applyNumberFormat="1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169" fontId="1" fillId="7" borderId="3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2" fillId="0" borderId="0" xfId="0" applyFont="1" applyFill="1" applyAlignment="1">
      <alignment wrapText="1"/>
    </xf>
    <xf numFmtId="0" fontId="32" fillId="0" borderId="0" xfId="0" applyFont="1" applyFill="1"/>
    <xf numFmtId="0" fontId="33" fillId="0" borderId="0" xfId="0" applyFont="1" applyFill="1"/>
    <xf numFmtId="0" fontId="0" fillId="0" borderId="3" xfId="0" applyFill="1" applyBorder="1" applyAlignment="1">
      <alignment vertical="center" wrapText="1"/>
    </xf>
    <xf numFmtId="169" fontId="28" fillId="0" borderId="3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33" fillId="0" borderId="0" xfId="0" applyFont="1" applyFill="1" applyAlignment="1">
      <alignment wrapText="1"/>
    </xf>
    <xf numFmtId="0" fontId="36" fillId="0" borderId="0" xfId="0" applyFont="1"/>
    <xf numFmtId="0" fontId="37" fillId="0" borderId="0" xfId="0" applyFont="1"/>
    <xf numFmtId="0" fontId="37" fillId="0" borderId="0" xfId="0" applyFont="1" applyAlignment="1">
      <alignment horizontal="left" vertical="top" wrapText="1"/>
    </xf>
    <xf numFmtId="164" fontId="37" fillId="0" borderId="0" xfId="0" applyNumberFormat="1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0" fontId="37" fillId="0" borderId="0" xfId="0" applyFont="1" applyAlignment="1">
      <alignment vertical="top" wrapText="1"/>
    </xf>
    <xf numFmtId="9" fontId="0" fillId="0" borderId="0" xfId="2" applyFont="1"/>
    <xf numFmtId="9" fontId="0" fillId="0" borderId="0" xfId="0" applyNumberFormat="1"/>
    <xf numFmtId="0" fontId="1" fillId="0" borderId="0" xfId="0" applyFont="1" applyAlignment="1">
      <alignment vertical="center"/>
    </xf>
    <xf numFmtId="0" fontId="28" fillId="0" borderId="0" xfId="0" applyFont="1"/>
    <xf numFmtId="0" fontId="41" fillId="0" borderId="0" xfId="0" applyFont="1"/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4" fontId="0" fillId="0" borderId="3" xfId="0" applyNumberFormat="1" applyFont="1" applyBorder="1" applyAlignment="1">
      <alignment horizontal="right" vertical="center"/>
    </xf>
    <xf numFmtId="0" fontId="0" fillId="0" borderId="3" xfId="0" applyFont="1" applyBorder="1"/>
    <xf numFmtId="0" fontId="0" fillId="0" borderId="3" xfId="0" applyFont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5" xfId="0" applyFont="1" applyBorder="1"/>
    <xf numFmtId="0" fontId="9" fillId="0" borderId="0" xfId="0" quotePrefix="1" applyNumberFormat="1" applyFont="1" applyFill="1" applyBorder="1" applyAlignment="1" applyProtection="1">
      <alignment horizontal="left" vertical="top" wrapText="1"/>
    </xf>
    <xf numFmtId="0" fontId="22" fillId="2" borderId="5" xfId="0" applyFont="1" applyFill="1" applyBorder="1" applyAlignment="1">
      <alignment horizontal="left" wrapText="1"/>
    </xf>
    <xf numFmtId="0" fontId="10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wrapText="1"/>
    </xf>
    <xf numFmtId="0" fontId="16" fillId="0" borderId="1" xfId="0" quotePrefix="1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2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</cellXfs>
  <cellStyles count="3">
    <cellStyle name="Normal 2" xfId="1"/>
    <cellStyle name="Normalno" xfId="0" builtinId="0"/>
    <cellStyle name="Postotak" xfId="2" builtinId="5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zoomScaleNormal="100" workbookViewId="0">
      <selection activeCell="P19" sqref="P19"/>
    </sheetView>
  </sheetViews>
  <sheetFormatPr defaultRowHeight="15" x14ac:dyDescent="0.25"/>
  <cols>
    <col min="5" max="5" width="14.28515625" customWidth="1"/>
    <col min="6" max="6" width="17.7109375" customWidth="1"/>
    <col min="7" max="7" width="17" customWidth="1"/>
    <col min="8" max="8" width="16.28515625" hidden="1" customWidth="1"/>
    <col min="9" max="9" width="16.5703125" customWidth="1"/>
    <col min="10" max="10" width="10.140625" bestFit="1" customWidth="1"/>
    <col min="11" max="11" width="9.85546875" bestFit="1" customWidth="1"/>
    <col min="14" max="14" width="12.42578125" bestFit="1" customWidth="1"/>
    <col min="17" max="17" width="13" customWidth="1"/>
  </cols>
  <sheetData>
    <row r="1" spans="1:17" ht="42" customHeight="1" x14ac:dyDescent="0.25">
      <c r="A1" s="298" t="s">
        <v>332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7" ht="18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7" ht="15.75" customHeight="1" x14ac:dyDescent="0.25">
      <c r="A3" s="299" t="s">
        <v>4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</row>
    <row r="4" spans="1:17" ht="18" x14ac:dyDescent="0.25">
      <c r="A4" s="306"/>
      <c r="B4" s="306"/>
      <c r="C4" s="306"/>
      <c r="D4" s="6"/>
      <c r="E4" s="6"/>
      <c r="F4" s="6"/>
      <c r="G4" s="6"/>
      <c r="H4" s="6"/>
      <c r="I4" s="2"/>
      <c r="J4" s="2"/>
    </row>
    <row r="5" spans="1:17" ht="18" customHeight="1" x14ac:dyDescent="0.25">
      <c r="A5" s="300" t="s">
        <v>17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</row>
    <row r="6" spans="1:17" ht="15.75" x14ac:dyDescent="0.25">
      <c r="A6" s="54"/>
      <c r="B6" s="55"/>
      <c r="C6" s="55"/>
      <c r="D6" s="55"/>
      <c r="E6" s="55"/>
      <c r="F6" s="55"/>
      <c r="G6" s="55"/>
      <c r="H6" s="55"/>
      <c r="I6" s="55"/>
      <c r="J6" s="55"/>
      <c r="K6" s="56"/>
    </row>
    <row r="7" spans="1:17" x14ac:dyDescent="0.25">
      <c r="A7" s="283" t="s">
        <v>35</v>
      </c>
      <c r="B7" s="283"/>
      <c r="C7" s="283"/>
      <c r="D7" s="283"/>
      <c r="E7" s="283"/>
      <c r="F7" s="57"/>
      <c r="G7" s="57"/>
      <c r="H7" s="57"/>
      <c r="I7" s="57"/>
      <c r="J7" s="58"/>
      <c r="K7" s="59" t="s">
        <v>36</v>
      </c>
    </row>
    <row r="8" spans="1:17" ht="58.5" customHeight="1" x14ac:dyDescent="0.25">
      <c r="A8" s="289" t="s">
        <v>2</v>
      </c>
      <c r="B8" s="290"/>
      <c r="C8" s="290"/>
      <c r="D8" s="290"/>
      <c r="E8" s="291"/>
      <c r="F8" s="43" t="s">
        <v>364</v>
      </c>
      <c r="G8" s="44" t="s">
        <v>333</v>
      </c>
      <c r="H8" s="44" t="s">
        <v>310</v>
      </c>
      <c r="I8" s="43" t="s">
        <v>334</v>
      </c>
      <c r="J8" s="44" t="s">
        <v>311</v>
      </c>
      <c r="K8" s="44" t="s">
        <v>311</v>
      </c>
    </row>
    <row r="9" spans="1:17" s="8" customFormat="1" ht="11.25" x14ac:dyDescent="0.2">
      <c r="A9" s="292">
        <v>1</v>
      </c>
      <c r="B9" s="292"/>
      <c r="C9" s="292"/>
      <c r="D9" s="292"/>
      <c r="E9" s="293"/>
      <c r="F9" s="20">
        <v>2</v>
      </c>
      <c r="G9" s="20">
        <v>3</v>
      </c>
      <c r="H9" s="20">
        <v>4</v>
      </c>
      <c r="I9" s="20">
        <v>5</v>
      </c>
      <c r="J9" s="20" t="s">
        <v>5</v>
      </c>
      <c r="K9" s="20" t="s">
        <v>34</v>
      </c>
    </row>
    <row r="10" spans="1:17" x14ac:dyDescent="0.25">
      <c r="A10" s="304" t="s">
        <v>0</v>
      </c>
      <c r="B10" s="285"/>
      <c r="C10" s="285"/>
      <c r="D10" s="285"/>
      <c r="E10" s="305"/>
      <c r="F10" s="22">
        <f>SUM(F11:F12)</f>
        <v>11721585.33</v>
      </c>
      <c r="G10" s="22">
        <f>SUM(G11:G12)</f>
        <v>28197850</v>
      </c>
      <c r="H10" s="22"/>
      <c r="I10" s="22">
        <f>SUM(I11:I12)</f>
        <v>12844300.630000001</v>
      </c>
      <c r="J10" s="63">
        <f t="shared" ref="J10" si="0">I10/F10*100</f>
        <v>109.57818646874109</v>
      </c>
      <c r="K10" s="63">
        <f t="shared" ref="K10" si="1">I10/G10*100</f>
        <v>45.550638186953975</v>
      </c>
    </row>
    <row r="11" spans="1:17" x14ac:dyDescent="0.25">
      <c r="A11" s="294" t="s">
        <v>11</v>
      </c>
      <c r="B11" s="295"/>
      <c r="C11" s="295"/>
      <c r="D11" s="295"/>
      <c r="E11" s="303"/>
      <c r="F11" s="24">
        <v>11721585.33</v>
      </c>
      <c r="G11" s="145">
        <v>28185850</v>
      </c>
      <c r="H11" s="24"/>
      <c r="I11" s="24">
        <v>12844300.630000001</v>
      </c>
      <c r="J11" s="64">
        <f>I11/F11*100</f>
        <v>109.57818646874109</v>
      </c>
      <c r="K11" s="64">
        <f>I11/G11*100</f>
        <v>45.570031168121595</v>
      </c>
      <c r="N11" s="143"/>
      <c r="Q11" s="143"/>
    </row>
    <row r="12" spans="1:17" x14ac:dyDescent="0.25">
      <c r="A12" s="302" t="s">
        <v>16</v>
      </c>
      <c r="B12" s="303"/>
      <c r="C12" s="303"/>
      <c r="D12" s="303"/>
      <c r="E12" s="303"/>
      <c r="F12" s="24">
        <v>0</v>
      </c>
      <c r="G12" s="145">
        <v>12000</v>
      </c>
      <c r="H12" s="24"/>
      <c r="I12" s="24">
        <v>0</v>
      </c>
      <c r="J12" s="64"/>
      <c r="K12" s="64">
        <f t="shared" ref="K12:K16" si="2">I12/G12*100</f>
        <v>0</v>
      </c>
      <c r="N12" s="143"/>
    </row>
    <row r="13" spans="1:17" x14ac:dyDescent="0.25">
      <c r="A13" s="7" t="s">
        <v>1</v>
      </c>
      <c r="B13" s="11"/>
      <c r="C13" s="11"/>
      <c r="D13" s="11"/>
      <c r="E13" s="11"/>
      <c r="F13" s="22">
        <f>SUM(F14:F15)</f>
        <v>10919930.279999999</v>
      </c>
      <c r="G13" s="22">
        <f>SUM(G14:G15)</f>
        <v>26552920</v>
      </c>
      <c r="H13" s="22"/>
      <c r="I13" s="22">
        <f>SUM(I14:I15)</f>
        <v>12734560.35</v>
      </c>
      <c r="J13" s="63">
        <f t="shared" ref="J13:J16" si="3">I13/F13*100</f>
        <v>116.61759758048566</v>
      </c>
      <c r="K13" s="63">
        <f t="shared" si="2"/>
        <v>47.959171157070486</v>
      </c>
      <c r="N13" s="143"/>
      <c r="Q13" s="143"/>
    </row>
    <row r="14" spans="1:17" x14ac:dyDescent="0.25">
      <c r="A14" s="301" t="s">
        <v>12</v>
      </c>
      <c r="B14" s="295"/>
      <c r="C14" s="295"/>
      <c r="D14" s="295"/>
      <c r="E14" s="295"/>
      <c r="F14" s="24">
        <v>10847980.84</v>
      </c>
      <c r="G14" s="145">
        <v>24484580</v>
      </c>
      <c r="H14" s="24"/>
      <c r="I14" s="24">
        <v>11781928.59</v>
      </c>
      <c r="J14" s="64">
        <f t="shared" si="3"/>
        <v>108.60941555645299</v>
      </c>
      <c r="K14" s="64">
        <f t="shared" si="2"/>
        <v>48.119790455870593</v>
      </c>
    </row>
    <row r="15" spans="1:17" x14ac:dyDescent="0.25">
      <c r="A15" s="302" t="s">
        <v>13</v>
      </c>
      <c r="B15" s="303"/>
      <c r="C15" s="303"/>
      <c r="D15" s="303"/>
      <c r="E15" s="303"/>
      <c r="F15" s="24">
        <v>71949.440000000002</v>
      </c>
      <c r="G15" s="145">
        <v>2068340</v>
      </c>
      <c r="H15" s="24"/>
      <c r="I15" s="24">
        <v>952631.76</v>
      </c>
      <c r="J15" s="64">
        <f t="shared" si="3"/>
        <v>1324.0294295549763</v>
      </c>
      <c r="K15" s="64">
        <f t="shared" si="2"/>
        <v>46.057793206145995</v>
      </c>
    </row>
    <row r="16" spans="1:17" x14ac:dyDescent="0.25">
      <c r="A16" s="284" t="s">
        <v>312</v>
      </c>
      <c r="B16" s="285"/>
      <c r="C16" s="285"/>
      <c r="D16" s="285"/>
      <c r="E16" s="285"/>
      <c r="F16" s="22">
        <f>F10-F13</f>
        <v>801655.05000000075</v>
      </c>
      <c r="G16" s="22">
        <f>G10-G13</f>
        <v>1644930</v>
      </c>
      <c r="H16" s="23"/>
      <c r="I16" s="22">
        <f>I10-I13</f>
        <v>109740.28000000119</v>
      </c>
      <c r="J16" s="65">
        <f t="shared" si="3"/>
        <v>13.689214581758213</v>
      </c>
      <c r="K16" s="65">
        <f t="shared" si="2"/>
        <v>6.6714255317856201</v>
      </c>
      <c r="N16" s="143"/>
    </row>
    <row r="17" spans="1:14" ht="18" x14ac:dyDescent="0.25">
      <c r="A17" s="60"/>
      <c r="B17" s="61"/>
      <c r="C17" s="61"/>
      <c r="D17" s="61"/>
      <c r="E17" s="61"/>
      <c r="F17" s="62"/>
      <c r="G17" s="61"/>
      <c r="H17" s="62"/>
      <c r="I17" s="62"/>
      <c r="J17" s="62"/>
      <c r="K17" s="62"/>
      <c r="N17" s="143"/>
    </row>
    <row r="18" spans="1:14" ht="18" customHeight="1" x14ac:dyDescent="0.25">
      <c r="A18" s="283" t="s">
        <v>18</v>
      </c>
      <c r="B18" s="283"/>
      <c r="C18" s="283"/>
      <c r="D18" s="283"/>
      <c r="E18" s="283"/>
      <c r="F18" s="62"/>
      <c r="G18" s="61"/>
      <c r="H18" s="62"/>
      <c r="I18" s="62"/>
      <c r="J18" s="62"/>
      <c r="K18" s="59" t="s">
        <v>36</v>
      </c>
      <c r="N18" s="143"/>
    </row>
    <row r="19" spans="1:14" ht="54" customHeight="1" x14ac:dyDescent="0.25">
      <c r="A19" s="289" t="s">
        <v>2</v>
      </c>
      <c r="B19" s="290"/>
      <c r="C19" s="290"/>
      <c r="D19" s="290"/>
      <c r="E19" s="291"/>
      <c r="F19" s="43" t="s">
        <v>364</v>
      </c>
      <c r="G19" s="44" t="s">
        <v>333</v>
      </c>
      <c r="H19" s="44" t="s">
        <v>310</v>
      </c>
      <c r="I19" s="43" t="s">
        <v>334</v>
      </c>
      <c r="J19" s="44" t="s">
        <v>311</v>
      </c>
      <c r="K19" s="44" t="s">
        <v>311</v>
      </c>
      <c r="N19" s="143"/>
    </row>
    <row r="20" spans="1:14" s="8" customFormat="1" ht="11.25" customHeight="1" x14ac:dyDescent="0.2">
      <c r="A20" s="292">
        <v>1</v>
      </c>
      <c r="B20" s="292"/>
      <c r="C20" s="292"/>
      <c r="D20" s="292"/>
      <c r="E20" s="293"/>
      <c r="F20" s="20">
        <v>2</v>
      </c>
      <c r="G20" s="20">
        <v>3</v>
      </c>
      <c r="H20" s="20">
        <v>4</v>
      </c>
      <c r="I20" s="20">
        <v>5</v>
      </c>
      <c r="J20" s="20" t="s">
        <v>5</v>
      </c>
      <c r="K20" s="20" t="s">
        <v>34</v>
      </c>
    </row>
    <row r="21" spans="1:14" ht="15.75" customHeight="1" x14ac:dyDescent="0.25">
      <c r="A21" s="294" t="s">
        <v>14</v>
      </c>
      <c r="B21" s="296"/>
      <c r="C21" s="296"/>
      <c r="D21" s="296"/>
      <c r="E21" s="297"/>
      <c r="F21" s="145">
        <v>0</v>
      </c>
      <c r="G21" s="145">
        <v>0</v>
      </c>
      <c r="H21" s="24"/>
      <c r="I21" s="145">
        <v>0</v>
      </c>
      <c r="J21" s="64"/>
      <c r="K21" s="64" t="str">
        <f>IFERROR(I21/G21*100,"")</f>
        <v/>
      </c>
    </row>
    <row r="22" spans="1:14" x14ac:dyDescent="0.25">
      <c r="A22" s="294" t="s">
        <v>15</v>
      </c>
      <c r="B22" s="295"/>
      <c r="C22" s="295"/>
      <c r="D22" s="295"/>
      <c r="E22" s="295"/>
      <c r="F22" s="145">
        <v>453613.38</v>
      </c>
      <c r="G22" s="145">
        <v>907230</v>
      </c>
      <c r="H22" s="24"/>
      <c r="I22" s="145">
        <v>453613.38</v>
      </c>
      <c r="J22" s="64">
        <f t="shared" ref="J22:J25" si="4">I22/F22*100</f>
        <v>100</v>
      </c>
      <c r="K22" s="64">
        <f t="shared" ref="K22:K25" si="5">IFERROR(I22/G22*100,"")</f>
        <v>49.999821434476374</v>
      </c>
    </row>
    <row r="23" spans="1:14" ht="15" customHeight="1" x14ac:dyDescent="0.25">
      <c r="A23" s="284" t="s">
        <v>280</v>
      </c>
      <c r="B23" s="285"/>
      <c r="C23" s="285"/>
      <c r="D23" s="285"/>
      <c r="E23" s="285"/>
      <c r="F23" s="144">
        <f>F21-F22</f>
        <v>-453613.38</v>
      </c>
      <c r="G23" s="144">
        <v>-907230</v>
      </c>
      <c r="H23" s="23"/>
      <c r="I23" s="144">
        <f>I21-I22</f>
        <v>-453613.38</v>
      </c>
      <c r="J23" s="65">
        <f t="shared" si="4"/>
        <v>100</v>
      </c>
      <c r="K23" s="65">
        <f t="shared" si="5"/>
        <v>49.999821434476374</v>
      </c>
    </row>
    <row r="24" spans="1:14" ht="15" customHeight="1" x14ac:dyDescent="0.25">
      <c r="A24" s="286" t="s">
        <v>19</v>
      </c>
      <c r="B24" s="287"/>
      <c r="C24" s="287"/>
      <c r="D24" s="287"/>
      <c r="E24" s="288"/>
      <c r="F24" s="52">
        <v>-1860760.58</v>
      </c>
      <c r="G24" s="52">
        <v>-737700</v>
      </c>
      <c r="H24" s="52"/>
      <c r="I24" s="52">
        <v>-627618.47</v>
      </c>
      <c r="J24" s="64">
        <f t="shared" si="4"/>
        <v>33.729136179357369</v>
      </c>
      <c r="K24" s="64">
        <f t="shared" si="5"/>
        <v>85.07773756269485</v>
      </c>
    </row>
    <row r="25" spans="1:14" x14ac:dyDescent="0.25">
      <c r="A25" s="284" t="s">
        <v>37</v>
      </c>
      <c r="B25" s="285"/>
      <c r="C25" s="285"/>
      <c r="D25" s="285"/>
      <c r="E25" s="285"/>
      <c r="F25" s="22">
        <f>+F10-F13-F22+F24</f>
        <v>-1512718.9099999992</v>
      </c>
      <c r="G25" s="22"/>
      <c r="H25" s="22">
        <f t="shared" ref="H25" si="6">+H10-H13-H22+H24</f>
        <v>0</v>
      </c>
      <c r="I25" s="22">
        <f>+I10-I13-I22+I24</f>
        <v>-971491.56999999878</v>
      </c>
      <c r="J25" s="65">
        <f t="shared" si="4"/>
        <v>64.221552568546883</v>
      </c>
      <c r="K25" s="65" t="str">
        <f t="shared" si="5"/>
        <v/>
      </c>
    </row>
    <row r="26" spans="1:14" ht="15.75" x14ac:dyDescent="0.25">
      <c r="A26" s="15"/>
      <c r="B26" s="4"/>
      <c r="C26" s="4"/>
      <c r="D26" s="4"/>
      <c r="E26" s="4"/>
      <c r="F26" s="5"/>
      <c r="G26" s="5"/>
      <c r="H26" s="5"/>
      <c r="I26" s="5"/>
      <c r="J26" s="5"/>
    </row>
    <row r="27" spans="1:14" ht="15" customHeight="1" x14ac:dyDescent="0.25">
      <c r="A27" s="282" t="s">
        <v>349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</row>
    <row r="28" spans="1:14" ht="15.75" customHeight="1" x14ac:dyDescent="0.25">
      <c r="A28" s="282"/>
      <c r="B28" s="282"/>
      <c r="C28" s="282"/>
      <c r="D28" s="282"/>
      <c r="E28" s="282"/>
      <c r="F28" s="282"/>
      <c r="G28" s="282"/>
      <c r="H28" s="282"/>
      <c r="I28" s="282"/>
      <c r="J28" s="282"/>
      <c r="K28" s="282"/>
    </row>
    <row r="29" spans="1:14" ht="15.75" customHeight="1" x14ac:dyDescent="0.25">
      <c r="A29" s="282"/>
      <c r="B29" s="282"/>
      <c r="C29" s="282"/>
      <c r="D29" s="282"/>
      <c r="E29" s="282"/>
      <c r="F29" s="282"/>
      <c r="G29" s="282"/>
      <c r="H29" s="282"/>
      <c r="I29" s="282"/>
      <c r="J29" s="282"/>
      <c r="K29" s="282"/>
    </row>
    <row r="30" spans="1:14" x14ac:dyDescent="0.25">
      <c r="A30" s="282"/>
      <c r="B30" s="282"/>
      <c r="C30" s="282"/>
      <c r="D30" s="282"/>
      <c r="E30" s="282"/>
      <c r="F30" s="282"/>
      <c r="G30" s="282"/>
      <c r="H30" s="282"/>
      <c r="I30" s="282"/>
      <c r="J30" s="282"/>
      <c r="K30" s="282"/>
    </row>
    <row r="32" spans="1:14" ht="15" customHeight="1" x14ac:dyDescent="0.25">
      <c r="A32" t="s">
        <v>357</v>
      </c>
    </row>
    <row r="33" spans="3:11" x14ac:dyDescent="0.25">
      <c r="G33" s="163"/>
      <c r="H33" s="163"/>
      <c r="I33" s="256"/>
      <c r="J33" s="163"/>
      <c r="K33" s="163"/>
    </row>
    <row r="34" spans="3:11" x14ac:dyDescent="0.25">
      <c r="G34" s="163"/>
      <c r="H34" s="163"/>
      <c r="I34" s="163"/>
      <c r="J34" s="163"/>
      <c r="K34" s="163"/>
    </row>
    <row r="35" spans="3:11" x14ac:dyDescent="0.25">
      <c r="G35" s="257"/>
      <c r="H35" s="163"/>
      <c r="I35" s="163"/>
      <c r="J35" s="163"/>
      <c r="K35" s="163"/>
    </row>
    <row r="36" spans="3:11" x14ac:dyDescent="0.25">
      <c r="G36" s="257"/>
      <c r="H36" s="163"/>
      <c r="I36" s="163"/>
      <c r="J36" s="163"/>
      <c r="K36" s="163"/>
    </row>
    <row r="37" spans="3:11" x14ac:dyDescent="0.25">
      <c r="G37" s="163"/>
      <c r="H37" s="163"/>
      <c r="I37" s="163"/>
      <c r="J37" s="163"/>
      <c r="K37" s="163"/>
    </row>
    <row r="39" spans="3:11" x14ac:dyDescent="0.25">
      <c r="C39" s="224"/>
      <c r="D39" s="224"/>
      <c r="E39" s="225"/>
      <c r="F39" s="226"/>
      <c r="G39" s="226"/>
      <c r="H39" s="226"/>
      <c r="I39" s="226"/>
    </row>
  </sheetData>
  <mergeCells count="22">
    <mergeCell ref="A1:K1"/>
    <mergeCell ref="A3:K3"/>
    <mergeCell ref="A5:K5"/>
    <mergeCell ref="A14:E14"/>
    <mergeCell ref="A15:E15"/>
    <mergeCell ref="A9:E9"/>
    <mergeCell ref="A10:E10"/>
    <mergeCell ref="A11:E11"/>
    <mergeCell ref="A7:E7"/>
    <mergeCell ref="A8:E8"/>
    <mergeCell ref="A12:E12"/>
    <mergeCell ref="A4:C4"/>
    <mergeCell ref="A27:K30"/>
    <mergeCell ref="A18:E18"/>
    <mergeCell ref="A16:E16"/>
    <mergeCell ref="A25:E25"/>
    <mergeCell ref="A24:E24"/>
    <mergeCell ref="A19:E19"/>
    <mergeCell ref="A20:E20"/>
    <mergeCell ref="A22:E22"/>
    <mergeCell ref="A23:E23"/>
    <mergeCell ref="A21:E21"/>
  </mergeCells>
  <pageMargins left="0.43307086614173229" right="0.43307086614173229" top="0.74803149606299213" bottom="0.74803149606299213" header="0.31496062992125984" footer="0.31496062992125984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opLeftCell="A37" zoomScaleNormal="100" workbookViewId="0">
      <selection activeCell="J42" sqref="J42"/>
    </sheetView>
  </sheetViews>
  <sheetFormatPr defaultRowHeight="15" x14ac:dyDescent="0.25"/>
  <cols>
    <col min="1" max="1" width="88.28515625" bestFit="1" customWidth="1"/>
    <col min="2" max="2" width="13.85546875" customWidth="1"/>
    <col min="3" max="3" width="17.85546875" customWidth="1"/>
    <col min="4" max="4" width="7.5703125" hidden="1" customWidth="1"/>
    <col min="5" max="5" width="15.85546875" customWidth="1"/>
    <col min="6" max="6" width="11.140625" customWidth="1"/>
    <col min="7" max="7" width="9.7109375" customWidth="1"/>
    <col min="9" max="9" width="12.5703125" bestFit="1" customWidth="1"/>
    <col min="10" max="10" width="18.7109375" style="152" customWidth="1"/>
    <col min="11" max="11" width="16.42578125" customWidth="1"/>
    <col min="13" max="13" width="12.5703125" bestFit="1" customWidth="1"/>
    <col min="14" max="14" width="16.5703125" customWidth="1"/>
  </cols>
  <sheetData>
    <row r="1" spans="1:11" ht="11.25" customHeight="1" x14ac:dyDescent="0.25">
      <c r="A1" s="1"/>
      <c r="B1" s="1"/>
      <c r="C1" s="1"/>
      <c r="D1" s="1"/>
      <c r="E1" s="6"/>
      <c r="F1" s="6"/>
    </row>
    <row r="2" spans="1:11" ht="15.75" customHeight="1" x14ac:dyDescent="0.25">
      <c r="A2" s="33" t="s">
        <v>4</v>
      </c>
      <c r="B2" s="33"/>
      <c r="C2" s="33"/>
      <c r="D2" s="33"/>
      <c r="E2" s="38"/>
      <c r="F2" s="38"/>
      <c r="G2" s="38"/>
      <c r="H2" s="32"/>
      <c r="I2" s="32"/>
      <c r="J2" s="153"/>
      <c r="K2" s="32"/>
    </row>
    <row r="3" spans="1:11" ht="11.25" customHeight="1" x14ac:dyDescent="0.25">
      <c r="A3" s="34"/>
      <c r="B3" s="34"/>
      <c r="C3" s="34"/>
      <c r="D3" s="34"/>
      <c r="E3" s="39"/>
      <c r="F3" s="39"/>
      <c r="G3" s="39"/>
      <c r="H3" s="1"/>
      <c r="I3" s="2"/>
      <c r="J3" s="154"/>
    </row>
    <row r="4" spans="1:11" ht="18" customHeight="1" x14ac:dyDescent="0.25">
      <c r="A4" s="33" t="s">
        <v>66</v>
      </c>
      <c r="B4" s="33"/>
      <c r="C4" s="33"/>
      <c r="D4" s="33"/>
      <c r="E4" s="38"/>
      <c r="F4" s="38"/>
      <c r="G4" s="38"/>
      <c r="H4" s="32"/>
      <c r="I4" s="32"/>
      <c r="J4" s="153"/>
      <c r="K4" s="32"/>
    </row>
    <row r="5" spans="1:11" ht="11.25" customHeight="1" x14ac:dyDescent="0.25">
      <c r="A5" s="34"/>
      <c r="B5" s="34"/>
      <c r="C5" s="34"/>
      <c r="D5" s="34"/>
      <c r="E5" s="39"/>
      <c r="F5" s="39"/>
      <c r="G5" s="39"/>
      <c r="H5" s="1"/>
      <c r="I5" s="2"/>
      <c r="J5" s="154"/>
    </row>
    <row r="6" spans="1:11" ht="15.75" customHeight="1" x14ac:dyDescent="0.25">
      <c r="A6" s="33" t="s">
        <v>67</v>
      </c>
      <c r="B6" s="33"/>
      <c r="C6" s="33"/>
      <c r="D6" s="33"/>
      <c r="E6" s="38"/>
      <c r="F6" s="38"/>
      <c r="G6" s="38"/>
      <c r="H6" s="32"/>
      <c r="I6" s="32"/>
      <c r="J6" s="153"/>
      <c r="K6" s="32"/>
    </row>
    <row r="7" spans="1:11" ht="12.75" customHeight="1" x14ac:dyDescent="0.25">
      <c r="A7" s="1"/>
      <c r="B7" s="3"/>
      <c r="C7" s="3"/>
      <c r="D7" s="3"/>
      <c r="E7" s="40"/>
      <c r="F7" s="41"/>
      <c r="G7" s="42" t="s">
        <v>36</v>
      </c>
    </row>
    <row r="8" spans="1:11" ht="38.25" x14ac:dyDescent="0.25">
      <c r="A8" s="45" t="s">
        <v>2</v>
      </c>
      <c r="B8" s="43" t="s">
        <v>365</v>
      </c>
      <c r="C8" s="44" t="s">
        <v>333</v>
      </c>
      <c r="D8" s="44" t="s">
        <v>310</v>
      </c>
      <c r="E8" s="43" t="s">
        <v>335</v>
      </c>
      <c r="F8" s="44" t="s">
        <v>311</v>
      </c>
      <c r="G8" s="44" t="s">
        <v>311</v>
      </c>
    </row>
    <row r="9" spans="1:11" ht="12.75" customHeight="1" x14ac:dyDescent="0.25">
      <c r="A9" s="21">
        <v>1</v>
      </c>
      <c r="B9" s="21">
        <v>2</v>
      </c>
      <c r="C9" s="20">
        <v>3</v>
      </c>
      <c r="D9" s="20">
        <v>4</v>
      </c>
      <c r="E9" s="20">
        <v>5</v>
      </c>
      <c r="F9" s="20" t="s">
        <v>5</v>
      </c>
      <c r="G9" s="20" t="s">
        <v>34</v>
      </c>
    </row>
    <row r="10" spans="1:11" s="19" customFormat="1" ht="25.5" customHeight="1" x14ac:dyDescent="0.25">
      <c r="A10" s="72" t="s">
        <v>68</v>
      </c>
      <c r="B10" s="73">
        <f>+B11+B38</f>
        <v>11721585.33</v>
      </c>
      <c r="C10" s="150">
        <f>+C11+C38</f>
        <v>28197850</v>
      </c>
      <c r="D10" s="73"/>
      <c r="E10" s="73">
        <f>+E11+E38</f>
        <v>12844300.630000001</v>
      </c>
      <c r="F10" s="74">
        <f t="shared" ref="F10" si="0">IFERROR($E10/B10*100,"")</f>
        <v>109.57818646874109</v>
      </c>
      <c r="G10" s="74">
        <f t="shared" ref="G10" si="1">IFERROR($E10/C10*100,"")</f>
        <v>45.550638186953975</v>
      </c>
      <c r="J10" s="155"/>
    </row>
    <row r="11" spans="1:11" x14ac:dyDescent="0.25">
      <c r="A11" s="26" t="s">
        <v>38</v>
      </c>
      <c r="B11" s="149">
        <f>+B12+B19+B22+B27</f>
        <v>11721585.33</v>
      </c>
      <c r="C11" s="149">
        <f>+C12+C19+C22+C27+C34</f>
        <v>28185850</v>
      </c>
      <c r="D11" s="66"/>
      <c r="E11" s="149">
        <f>+E12+E19+E22+E27</f>
        <v>12844300.630000001</v>
      </c>
      <c r="F11" s="70">
        <f t="shared" ref="F11:F41" si="2">IFERROR($E11/B11*100,"")</f>
        <v>109.57818646874109</v>
      </c>
      <c r="G11" s="70">
        <f t="shared" ref="G11:G41" si="3">IFERROR($E11/C11*100,"")</f>
        <v>45.570031168121595</v>
      </c>
      <c r="I11" s="143"/>
      <c r="J11" s="164"/>
      <c r="K11" s="143"/>
    </row>
    <row r="12" spans="1:11" ht="15.75" customHeight="1" x14ac:dyDescent="0.25">
      <c r="A12" s="27" t="s">
        <v>39</v>
      </c>
      <c r="B12" s="148">
        <f>+B13+B15+B17</f>
        <v>319040.02</v>
      </c>
      <c r="C12" s="148">
        <f>+C13+C15+C17</f>
        <v>370000</v>
      </c>
      <c r="D12" s="67"/>
      <c r="E12" s="148">
        <f>+E13+E15+E17</f>
        <v>135190.68</v>
      </c>
      <c r="F12" s="71">
        <f t="shared" si="2"/>
        <v>42.374207474034129</v>
      </c>
      <c r="G12" s="71">
        <f t="shared" si="3"/>
        <v>36.538021621621617</v>
      </c>
      <c r="I12" s="143"/>
      <c r="K12" s="143"/>
    </row>
    <row r="13" spans="1:11" x14ac:dyDescent="0.25">
      <c r="A13" s="75" t="s">
        <v>281</v>
      </c>
      <c r="B13" s="147"/>
      <c r="C13" s="147"/>
      <c r="D13" s="77"/>
      <c r="E13" s="147"/>
      <c r="F13" s="79" t="str">
        <f t="shared" si="2"/>
        <v/>
      </c>
      <c r="G13" s="79" t="str">
        <f t="shared" si="3"/>
        <v/>
      </c>
      <c r="I13" s="143"/>
      <c r="K13" s="161"/>
    </row>
    <row r="14" spans="1:11" x14ac:dyDescent="0.25">
      <c r="A14" s="28" t="s">
        <v>282</v>
      </c>
      <c r="B14" s="146"/>
      <c r="C14" s="146"/>
      <c r="D14" s="68"/>
      <c r="E14" s="146"/>
      <c r="F14" s="69" t="str">
        <f t="shared" si="2"/>
        <v/>
      </c>
      <c r="G14" s="69" t="str">
        <f t="shared" si="3"/>
        <v/>
      </c>
      <c r="K14" s="161"/>
    </row>
    <row r="15" spans="1:11" x14ac:dyDescent="0.25">
      <c r="A15" s="75" t="s">
        <v>40</v>
      </c>
      <c r="B15" s="147"/>
      <c r="C15" s="147">
        <f>+C16</f>
        <v>150000</v>
      </c>
      <c r="D15" s="77"/>
      <c r="E15" s="147"/>
      <c r="F15" s="79" t="str">
        <f t="shared" si="2"/>
        <v/>
      </c>
      <c r="G15" s="79">
        <f t="shared" si="3"/>
        <v>0</v>
      </c>
      <c r="K15" s="161"/>
    </row>
    <row r="16" spans="1:11" x14ac:dyDescent="0.25">
      <c r="A16" s="28" t="s">
        <v>41</v>
      </c>
      <c r="B16" s="146"/>
      <c r="C16" s="146">
        <v>150000</v>
      </c>
      <c r="D16" s="68"/>
      <c r="E16" s="146"/>
      <c r="F16" s="69" t="str">
        <f t="shared" si="2"/>
        <v/>
      </c>
      <c r="G16" s="69">
        <f t="shared" si="3"/>
        <v>0</v>
      </c>
      <c r="J16" s="157"/>
      <c r="K16" s="161"/>
    </row>
    <row r="17" spans="1:11" x14ac:dyDescent="0.25">
      <c r="A17" s="75" t="s">
        <v>42</v>
      </c>
      <c r="B17" s="147">
        <f>+B18</f>
        <v>319040.02</v>
      </c>
      <c r="C17" s="147">
        <f>+C18</f>
        <v>220000</v>
      </c>
      <c r="D17" s="77"/>
      <c r="E17" s="147">
        <f>+E18</f>
        <v>135190.68</v>
      </c>
      <c r="F17" s="79">
        <f t="shared" si="2"/>
        <v>42.374207474034129</v>
      </c>
      <c r="G17" s="79">
        <f t="shared" si="3"/>
        <v>61.45030909090908</v>
      </c>
      <c r="J17" s="157"/>
      <c r="K17" s="161"/>
    </row>
    <row r="18" spans="1:11" x14ac:dyDescent="0.25">
      <c r="A18" s="28" t="s">
        <v>43</v>
      </c>
      <c r="B18" s="146">
        <v>319040.02</v>
      </c>
      <c r="C18" s="146">
        <v>220000</v>
      </c>
      <c r="D18" s="68"/>
      <c r="E18" s="146">
        <v>135190.68</v>
      </c>
      <c r="F18" s="69">
        <f t="shared" si="2"/>
        <v>42.374207474034129</v>
      </c>
      <c r="G18" s="69">
        <f t="shared" si="3"/>
        <v>61.45030909090908</v>
      </c>
      <c r="K18" s="161"/>
    </row>
    <row r="19" spans="1:11" x14ac:dyDescent="0.25">
      <c r="A19" s="27" t="s">
        <v>44</v>
      </c>
      <c r="B19" s="148">
        <f>+B20</f>
        <v>64910.03</v>
      </c>
      <c r="C19" s="148">
        <f>+C20</f>
        <v>138500</v>
      </c>
      <c r="D19" s="67"/>
      <c r="E19" s="148">
        <f>+E20</f>
        <v>72327.7</v>
      </c>
      <c r="F19" s="71">
        <f t="shared" si="2"/>
        <v>111.42761758082686</v>
      </c>
      <c r="G19" s="71">
        <f t="shared" si="3"/>
        <v>52.222166064981948</v>
      </c>
      <c r="K19" s="161"/>
    </row>
    <row r="20" spans="1:11" ht="18.75" customHeight="1" x14ac:dyDescent="0.25">
      <c r="A20" s="75" t="s">
        <v>45</v>
      </c>
      <c r="B20" s="147">
        <f>+B21</f>
        <v>64910.03</v>
      </c>
      <c r="C20" s="147">
        <f>+C21</f>
        <v>138500</v>
      </c>
      <c r="D20" s="77"/>
      <c r="E20" s="147">
        <f>+E21</f>
        <v>72327.7</v>
      </c>
      <c r="F20" s="79">
        <f t="shared" si="2"/>
        <v>111.42761758082686</v>
      </c>
      <c r="G20" s="79">
        <f t="shared" si="3"/>
        <v>52.222166064981948</v>
      </c>
      <c r="K20" s="161"/>
    </row>
    <row r="21" spans="1:11" x14ac:dyDescent="0.25">
      <c r="A21" s="28" t="s">
        <v>46</v>
      </c>
      <c r="B21" s="146">
        <v>64910.03</v>
      </c>
      <c r="C21" s="146">
        <v>138500</v>
      </c>
      <c r="D21" s="68"/>
      <c r="E21" s="146">
        <v>72327.7</v>
      </c>
      <c r="F21" s="69">
        <f t="shared" si="2"/>
        <v>111.42761758082686</v>
      </c>
      <c r="G21" s="69">
        <f t="shared" si="3"/>
        <v>52.222166064981948</v>
      </c>
      <c r="K21" s="161"/>
    </row>
    <row r="22" spans="1:11" x14ac:dyDescent="0.25">
      <c r="A22" s="27" t="s">
        <v>47</v>
      </c>
      <c r="B22" s="148">
        <f>+B23+B25</f>
        <v>172165.98</v>
      </c>
      <c r="C22" s="148">
        <f>+C23+C25</f>
        <v>325600</v>
      </c>
      <c r="D22" s="67"/>
      <c r="E22" s="148">
        <f>+E23+E25</f>
        <v>170327.05</v>
      </c>
      <c r="F22" s="71">
        <f t="shared" si="2"/>
        <v>98.931885381769362</v>
      </c>
      <c r="G22" s="71">
        <f t="shared" si="3"/>
        <v>52.311747542997544</v>
      </c>
      <c r="K22" s="161"/>
    </row>
    <row r="23" spans="1:11" x14ac:dyDescent="0.25">
      <c r="A23" s="75" t="s">
        <v>48</v>
      </c>
      <c r="B23" s="147">
        <f>+B24</f>
        <v>167708.98000000001</v>
      </c>
      <c r="C23" s="147">
        <f>+C24</f>
        <v>325600</v>
      </c>
      <c r="D23" s="77"/>
      <c r="E23" s="147">
        <f>+E24</f>
        <v>170327.05</v>
      </c>
      <c r="F23" s="79">
        <f t="shared" si="2"/>
        <v>101.56107919802504</v>
      </c>
      <c r="G23" s="79">
        <f t="shared" si="3"/>
        <v>52.311747542997544</v>
      </c>
    </row>
    <row r="24" spans="1:11" x14ac:dyDescent="0.25">
      <c r="A24" s="28" t="s">
        <v>49</v>
      </c>
      <c r="B24" s="146">
        <v>167708.98000000001</v>
      </c>
      <c r="C24" s="146">
        <v>325600</v>
      </c>
      <c r="D24" s="68"/>
      <c r="E24" s="146">
        <v>170327.05</v>
      </c>
      <c r="F24" s="69">
        <f t="shared" si="2"/>
        <v>101.56107919802504</v>
      </c>
      <c r="G24" s="69">
        <f t="shared" si="3"/>
        <v>52.311747542997544</v>
      </c>
    </row>
    <row r="25" spans="1:11" x14ac:dyDescent="0.25">
      <c r="A25" s="75" t="s">
        <v>50</v>
      </c>
      <c r="B25" s="147">
        <f>+B26</f>
        <v>4457</v>
      </c>
      <c r="C25" s="147"/>
      <c r="D25" s="77"/>
      <c r="E25" s="147">
        <f>+E26</f>
        <v>0</v>
      </c>
      <c r="F25" s="79">
        <f t="shared" si="2"/>
        <v>0</v>
      </c>
      <c r="G25" s="79" t="str">
        <f t="shared" si="3"/>
        <v/>
      </c>
    </row>
    <row r="26" spans="1:11" ht="15.75" customHeight="1" x14ac:dyDescent="0.25">
      <c r="A26" s="28" t="s">
        <v>51</v>
      </c>
      <c r="B26" s="146">
        <v>4457</v>
      </c>
      <c r="C26" s="146"/>
      <c r="D26" s="68"/>
      <c r="E26" s="146"/>
      <c r="F26" s="69">
        <f t="shared" si="2"/>
        <v>0</v>
      </c>
      <c r="G26" s="69" t="str">
        <f t="shared" si="3"/>
        <v/>
      </c>
    </row>
    <row r="27" spans="1:11" ht="15.75" customHeight="1" x14ac:dyDescent="0.25">
      <c r="A27" s="27" t="s">
        <v>52</v>
      </c>
      <c r="B27" s="148">
        <f>+B28+B32</f>
        <v>11165469.300000001</v>
      </c>
      <c r="C27" s="148">
        <f>+C28+C32</f>
        <v>27351750</v>
      </c>
      <c r="D27" s="67"/>
      <c r="E27" s="148">
        <f>+E28+E32</f>
        <v>12466455.200000001</v>
      </c>
      <c r="F27" s="71">
        <f t="shared" si="2"/>
        <v>111.65186939343428</v>
      </c>
      <c r="G27" s="71">
        <f t="shared" si="3"/>
        <v>45.578272688219222</v>
      </c>
    </row>
    <row r="28" spans="1:11" x14ac:dyDescent="0.25">
      <c r="A28" s="75" t="s">
        <v>53</v>
      </c>
      <c r="B28" s="147">
        <f>+B29+B30+B31</f>
        <v>1095310.6499999999</v>
      </c>
      <c r="C28" s="147">
        <f>+C29+C30+C31</f>
        <v>4209750</v>
      </c>
      <c r="D28" s="77"/>
      <c r="E28" s="147">
        <f>+E29+E30+E31</f>
        <v>1621635.48</v>
      </c>
      <c r="F28" s="79">
        <f t="shared" si="2"/>
        <v>148.05256207451285</v>
      </c>
      <c r="G28" s="79">
        <f t="shared" si="3"/>
        <v>38.520944949225012</v>
      </c>
      <c r="I28" s="143"/>
    </row>
    <row r="29" spans="1:11" ht="15.75" customHeight="1" x14ac:dyDescent="0.25">
      <c r="A29" s="28" t="s">
        <v>54</v>
      </c>
      <c r="B29" s="146">
        <v>641697.27</v>
      </c>
      <c r="C29" s="165">
        <f>19580+1314500+7400+60000</f>
        <v>1401480</v>
      </c>
      <c r="D29" s="68"/>
      <c r="E29" s="146">
        <v>711250.16</v>
      </c>
      <c r="F29" s="69">
        <f t="shared" si="2"/>
        <v>110.838894483687</v>
      </c>
      <c r="G29" s="69">
        <f t="shared" si="3"/>
        <v>50.749932928047492</v>
      </c>
      <c r="J29" s="157"/>
    </row>
    <row r="30" spans="1:11" ht="15.75" customHeight="1" x14ac:dyDescent="0.25">
      <c r="A30" s="28" t="s">
        <v>55</v>
      </c>
      <c r="B30" s="146">
        <v>453613.38</v>
      </c>
      <c r="C30" s="165">
        <v>907230</v>
      </c>
      <c r="D30" s="68"/>
      <c r="E30" s="146">
        <v>907226.76</v>
      </c>
      <c r="F30" s="69">
        <f t="shared" si="2"/>
        <v>200</v>
      </c>
      <c r="G30" s="69">
        <f t="shared" si="3"/>
        <v>99.999642868952748</v>
      </c>
    </row>
    <row r="31" spans="1:11" ht="15.75" customHeight="1" x14ac:dyDescent="0.25">
      <c r="A31" s="28" t="s">
        <v>283</v>
      </c>
      <c r="B31" s="146"/>
      <c r="C31" s="165">
        <v>1901040</v>
      </c>
      <c r="D31" s="68"/>
      <c r="E31" s="146">
        <v>3158.56</v>
      </c>
      <c r="F31" s="69" t="str">
        <f t="shared" si="2"/>
        <v/>
      </c>
      <c r="G31" s="69">
        <f t="shared" si="3"/>
        <v>0.16614905525396625</v>
      </c>
    </row>
    <row r="32" spans="1:11" x14ac:dyDescent="0.25">
      <c r="A32" s="75" t="s">
        <v>56</v>
      </c>
      <c r="B32" s="147">
        <f>+B33</f>
        <v>10070158.65</v>
      </c>
      <c r="C32" s="147">
        <f>+C33</f>
        <v>23142000</v>
      </c>
      <c r="D32" s="77"/>
      <c r="E32" s="147">
        <f>+E33</f>
        <v>10844819.720000001</v>
      </c>
      <c r="F32" s="79">
        <f t="shared" si="2"/>
        <v>107.69264017503836</v>
      </c>
      <c r="G32" s="79">
        <f t="shared" si="3"/>
        <v>46.862067755595888</v>
      </c>
      <c r="J32" s="157"/>
    </row>
    <row r="33" spans="1:14" ht="15.75" customHeight="1" x14ac:dyDescent="0.25">
      <c r="A33" s="28" t="s">
        <v>57</v>
      </c>
      <c r="B33" s="146">
        <v>10070158.65</v>
      </c>
      <c r="C33" s="146">
        <v>23142000</v>
      </c>
      <c r="D33" s="68"/>
      <c r="E33" s="146">
        <v>10844819.720000001</v>
      </c>
      <c r="F33" s="69">
        <f t="shared" si="2"/>
        <v>107.69264017503836</v>
      </c>
      <c r="G33" s="69">
        <f t="shared" si="3"/>
        <v>46.862067755595888</v>
      </c>
    </row>
    <row r="34" spans="1:14" ht="15.75" customHeight="1" x14ac:dyDescent="0.25">
      <c r="A34" s="27" t="s">
        <v>58</v>
      </c>
      <c r="B34" s="30"/>
      <c r="C34" s="148">
        <f>+C35+C36+C37</f>
        <v>0</v>
      </c>
      <c r="D34" s="67"/>
      <c r="E34" s="30"/>
      <c r="F34" s="71" t="str">
        <f t="shared" si="2"/>
        <v/>
      </c>
      <c r="G34" s="71" t="str">
        <f t="shared" si="3"/>
        <v/>
      </c>
    </row>
    <row r="35" spans="1:14" x14ac:dyDescent="0.25">
      <c r="A35" s="75" t="s">
        <v>59</v>
      </c>
      <c r="B35" s="78"/>
      <c r="C35" s="147"/>
      <c r="D35" s="77"/>
      <c r="E35" s="78"/>
      <c r="F35" s="79" t="str">
        <f t="shared" si="2"/>
        <v/>
      </c>
      <c r="G35" s="79" t="str">
        <f t="shared" si="3"/>
        <v/>
      </c>
    </row>
    <row r="36" spans="1:14" ht="15.75" customHeight="1" x14ac:dyDescent="0.25">
      <c r="A36" s="28" t="s">
        <v>60</v>
      </c>
      <c r="B36" s="31"/>
      <c r="C36" s="146"/>
      <c r="D36" s="68"/>
      <c r="E36" s="31"/>
      <c r="F36" s="69" t="str">
        <f t="shared" si="2"/>
        <v/>
      </c>
      <c r="G36" s="69" t="str">
        <f t="shared" si="3"/>
        <v/>
      </c>
    </row>
    <row r="37" spans="1:14" ht="15.75" customHeight="1" x14ac:dyDescent="0.25">
      <c r="A37" s="28" t="s">
        <v>61</v>
      </c>
      <c r="B37" s="31"/>
      <c r="C37" s="146"/>
      <c r="D37" s="68"/>
      <c r="E37" s="31"/>
      <c r="F37" s="69" t="str">
        <f t="shared" si="2"/>
        <v/>
      </c>
      <c r="G37" s="69" t="str">
        <f t="shared" si="3"/>
        <v/>
      </c>
    </row>
    <row r="38" spans="1:14" ht="15.75" customHeight="1" x14ac:dyDescent="0.25">
      <c r="A38" s="26" t="s">
        <v>62</v>
      </c>
      <c r="B38" s="149">
        <v>0</v>
      </c>
      <c r="C38" s="149">
        <f>+C39</f>
        <v>12000</v>
      </c>
      <c r="D38" s="66"/>
      <c r="E38" s="149">
        <v>0</v>
      </c>
      <c r="F38" s="70" t="str">
        <f t="shared" si="2"/>
        <v/>
      </c>
      <c r="G38" s="70">
        <f t="shared" si="3"/>
        <v>0</v>
      </c>
    </row>
    <row r="39" spans="1:14" ht="15.75" customHeight="1" x14ac:dyDescent="0.25">
      <c r="A39" s="27" t="s">
        <v>63</v>
      </c>
      <c r="B39" s="148">
        <v>0</v>
      </c>
      <c r="C39" s="148">
        <f>+C40</f>
        <v>12000</v>
      </c>
      <c r="D39" s="67"/>
      <c r="E39" s="148">
        <v>0</v>
      </c>
      <c r="F39" s="71" t="str">
        <f t="shared" si="2"/>
        <v/>
      </c>
      <c r="G39" s="71">
        <f t="shared" si="3"/>
        <v>0</v>
      </c>
    </row>
    <row r="40" spans="1:14" x14ac:dyDescent="0.25">
      <c r="A40" s="75" t="s">
        <v>64</v>
      </c>
      <c r="B40" s="147">
        <v>0</v>
      </c>
      <c r="C40" s="147">
        <f>+C41</f>
        <v>12000</v>
      </c>
      <c r="D40" s="77"/>
      <c r="E40" s="147">
        <v>0</v>
      </c>
      <c r="F40" s="79" t="str">
        <f t="shared" si="2"/>
        <v/>
      </c>
      <c r="G40" s="79">
        <f t="shared" si="3"/>
        <v>0</v>
      </c>
    </row>
    <row r="41" spans="1:14" ht="15.75" customHeight="1" x14ac:dyDescent="0.25">
      <c r="A41" s="28" t="s">
        <v>65</v>
      </c>
      <c r="B41" s="146">
        <v>0</v>
      </c>
      <c r="C41" s="146">
        <v>12000</v>
      </c>
      <c r="D41" s="68"/>
      <c r="E41" s="146">
        <v>0</v>
      </c>
      <c r="F41" s="69" t="str">
        <f t="shared" si="2"/>
        <v/>
      </c>
      <c r="G41" s="69">
        <f t="shared" si="3"/>
        <v>0</v>
      </c>
    </row>
    <row r="42" spans="1:14" ht="15.75" customHeight="1" x14ac:dyDescent="0.25">
      <c r="F42" s="80"/>
      <c r="G42" s="80"/>
    </row>
    <row r="43" spans="1:14" ht="15.75" customHeight="1" x14ac:dyDescent="0.25">
      <c r="A43" s="1"/>
      <c r="B43" s="2"/>
      <c r="C43" s="1"/>
      <c r="D43" s="1"/>
      <c r="E43" s="2"/>
      <c r="F43" s="81"/>
      <c r="G43" s="81"/>
    </row>
    <row r="44" spans="1:14" ht="38.25" x14ac:dyDescent="0.25">
      <c r="A44" s="45" t="s">
        <v>2</v>
      </c>
      <c r="B44" s="43" t="s">
        <v>365</v>
      </c>
      <c r="C44" s="44" t="s">
        <v>333</v>
      </c>
      <c r="D44" s="44" t="s">
        <v>310</v>
      </c>
      <c r="E44" s="43" t="s">
        <v>335</v>
      </c>
      <c r="F44" s="82" t="s">
        <v>278</v>
      </c>
      <c r="G44" s="82" t="s">
        <v>279</v>
      </c>
    </row>
    <row r="45" spans="1:14" ht="12.75" customHeight="1" x14ac:dyDescent="0.25">
      <c r="A45" s="21">
        <v>1</v>
      </c>
      <c r="B45" s="20">
        <v>5</v>
      </c>
      <c r="C45" s="20">
        <v>3</v>
      </c>
      <c r="D45" s="20">
        <v>4</v>
      </c>
      <c r="E45" s="20">
        <v>5</v>
      </c>
      <c r="F45" s="83" t="s">
        <v>5</v>
      </c>
      <c r="G45" s="83" t="s">
        <v>34</v>
      </c>
    </row>
    <row r="46" spans="1:14" s="19" customFormat="1" ht="25.5" customHeight="1" x14ac:dyDescent="0.25">
      <c r="A46" s="72" t="s">
        <v>130</v>
      </c>
      <c r="B46" s="73">
        <f>+B47+B99</f>
        <v>10919930.279999999</v>
      </c>
      <c r="C46" s="150">
        <f>+C47+C99</f>
        <v>26552920</v>
      </c>
      <c r="D46" s="150">
        <f t="shared" ref="D46:E46" si="4">+D47+D99</f>
        <v>0</v>
      </c>
      <c r="E46" s="150">
        <f t="shared" si="4"/>
        <v>12734560.35</v>
      </c>
      <c r="F46" s="74">
        <f t="shared" ref="F46:F108" si="5">IFERROR($E46/B46*100,"")</f>
        <v>116.61759758048566</v>
      </c>
      <c r="G46" s="74">
        <f t="shared" ref="G46:G107" si="6">IFERROR($E46/C46*100,"")</f>
        <v>47.959171157070486</v>
      </c>
      <c r="I46" s="115"/>
      <c r="J46" s="156"/>
      <c r="N46" s="115"/>
    </row>
    <row r="47" spans="1:14" x14ac:dyDescent="0.25">
      <c r="A47" s="26" t="s">
        <v>69</v>
      </c>
      <c r="B47" s="29">
        <f>+B48+B55+B87+B95</f>
        <v>10847980.84</v>
      </c>
      <c r="C47" s="29">
        <f>+C48+C55+C87+C95</f>
        <v>24484580</v>
      </c>
      <c r="D47" s="29">
        <f t="shared" ref="D47:E47" si="7">+D48+D55+D87+D95</f>
        <v>0</v>
      </c>
      <c r="E47" s="29">
        <f t="shared" si="7"/>
        <v>11781928.59</v>
      </c>
      <c r="F47" s="70">
        <f t="shared" si="5"/>
        <v>108.60941555645299</v>
      </c>
      <c r="G47" s="70">
        <f t="shared" si="6"/>
        <v>48.119790455870593</v>
      </c>
      <c r="J47" s="157"/>
    </row>
    <row r="48" spans="1:14" x14ac:dyDescent="0.25">
      <c r="A48" s="27" t="s">
        <v>70</v>
      </c>
      <c r="B48" s="30">
        <f>+B49+B51+B53</f>
        <v>9011344.6199999992</v>
      </c>
      <c r="C48" s="148">
        <f>+C49+C51+C53</f>
        <v>20094100</v>
      </c>
      <c r="D48" s="67"/>
      <c r="E48" s="30">
        <f>+E49+E51+E53</f>
        <v>9816178.8499999996</v>
      </c>
      <c r="F48" s="71">
        <f t="shared" si="5"/>
        <v>108.93134447675801</v>
      </c>
      <c r="G48" s="71">
        <f t="shared" si="6"/>
        <v>48.85105005947019</v>
      </c>
      <c r="I48" s="143"/>
      <c r="J48" s="157"/>
    </row>
    <row r="49" spans="1:14" x14ac:dyDescent="0.25">
      <c r="A49" s="75" t="s">
        <v>71</v>
      </c>
      <c r="B49" s="78">
        <f>+B50</f>
        <v>7610896.0199999996</v>
      </c>
      <c r="C49" s="147">
        <f>+C50</f>
        <v>16809900</v>
      </c>
      <c r="D49" s="77"/>
      <c r="E49" s="78">
        <f>+E50</f>
        <v>8280754.4100000001</v>
      </c>
      <c r="F49" s="79">
        <f t="shared" si="5"/>
        <v>108.80130786493127</v>
      </c>
      <c r="G49" s="79">
        <f t="shared" si="6"/>
        <v>49.261175914193423</v>
      </c>
      <c r="J49" s="157"/>
      <c r="K49" s="162"/>
      <c r="N49" s="143"/>
    </row>
    <row r="50" spans="1:14" x14ac:dyDescent="0.25">
      <c r="A50" s="28" t="s">
        <v>72</v>
      </c>
      <c r="B50" s="31">
        <v>7610896.0199999996</v>
      </c>
      <c r="C50" s="146">
        <v>16809900</v>
      </c>
      <c r="D50" s="68"/>
      <c r="E50" s="31">
        <v>8280754.4100000001</v>
      </c>
      <c r="F50" s="69">
        <f t="shared" si="5"/>
        <v>108.80130786493127</v>
      </c>
      <c r="G50" s="69">
        <f t="shared" si="6"/>
        <v>49.261175914193423</v>
      </c>
      <c r="I50" s="151"/>
      <c r="J50" s="158"/>
      <c r="K50" s="161"/>
    </row>
    <row r="51" spans="1:14" x14ac:dyDescent="0.25">
      <c r="A51" s="75" t="s">
        <v>73</v>
      </c>
      <c r="B51" s="78">
        <f>+B52</f>
        <v>253054.9</v>
      </c>
      <c r="C51" s="147">
        <f>+C52</f>
        <v>483800</v>
      </c>
      <c r="D51" s="77"/>
      <c r="E51" s="78">
        <f>+E52</f>
        <v>246157.26</v>
      </c>
      <c r="F51" s="79">
        <f t="shared" si="5"/>
        <v>97.2742515556901</v>
      </c>
      <c r="G51" s="79">
        <f t="shared" si="6"/>
        <v>50.879962794543196</v>
      </c>
      <c r="I51" s="151"/>
      <c r="J51" s="158"/>
      <c r="K51" s="161"/>
    </row>
    <row r="52" spans="1:14" x14ac:dyDescent="0.25">
      <c r="A52" s="28" t="s">
        <v>74</v>
      </c>
      <c r="B52" s="161">
        <v>253054.9</v>
      </c>
      <c r="C52" s="146">
        <v>483800</v>
      </c>
      <c r="D52" s="68"/>
      <c r="E52" s="161">
        <v>246157.26</v>
      </c>
      <c r="F52" s="69">
        <f t="shared" si="5"/>
        <v>97.2742515556901</v>
      </c>
      <c r="G52" s="69">
        <f t="shared" si="6"/>
        <v>50.879962794543196</v>
      </c>
      <c r="I52" s="151"/>
      <c r="J52" s="158"/>
      <c r="K52" s="161"/>
      <c r="N52" s="143"/>
    </row>
    <row r="53" spans="1:14" x14ac:dyDescent="0.25">
      <c r="A53" s="75" t="s">
        <v>75</v>
      </c>
      <c r="B53" s="78">
        <f>+B54</f>
        <v>1147393.7</v>
      </c>
      <c r="C53" s="147">
        <f>+C54</f>
        <v>2800400</v>
      </c>
      <c r="D53" s="77"/>
      <c r="E53" s="78">
        <f>+E54</f>
        <v>1289267.18</v>
      </c>
      <c r="F53" s="79">
        <f t="shared" si="5"/>
        <v>112.36484739283475</v>
      </c>
      <c r="G53" s="79">
        <f t="shared" si="6"/>
        <v>46.038679474360805</v>
      </c>
      <c r="I53" s="151"/>
      <c r="J53" s="158"/>
      <c r="K53" s="161"/>
    </row>
    <row r="54" spans="1:14" x14ac:dyDescent="0.25">
      <c r="A54" s="28" t="s">
        <v>76</v>
      </c>
      <c r="B54" s="31">
        <v>1147393.7</v>
      </c>
      <c r="C54" s="146">
        <v>2800400</v>
      </c>
      <c r="D54" s="68"/>
      <c r="E54" s="31">
        <v>1289267.18</v>
      </c>
      <c r="F54" s="69">
        <f t="shared" si="5"/>
        <v>112.36484739283475</v>
      </c>
      <c r="G54" s="69">
        <f t="shared" si="6"/>
        <v>46.038679474360805</v>
      </c>
      <c r="I54" s="151"/>
      <c r="J54" s="158"/>
      <c r="K54" s="161"/>
      <c r="M54" s="143"/>
    </row>
    <row r="55" spans="1:14" x14ac:dyDescent="0.25">
      <c r="A55" s="27" t="s">
        <v>77</v>
      </c>
      <c r="B55" s="30">
        <f>+B56+B60+B67+B77+B79</f>
        <v>1737778.08</v>
      </c>
      <c r="C55" s="148">
        <f>+C56+C60+C67+C77+C79</f>
        <v>4273400</v>
      </c>
      <c r="D55" s="67"/>
      <c r="E55" s="30">
        <f>+E56+E60+E67+E77+E79</f>
        <v>1901405.2599999998</v>
      </c>
      <c r="F55" s="71">
        <f t="shared" si="5"/>
        <v>109.41588467959038</v>
      </c>
      <c r="G55" s="71">
        <f t="shared" si="6"/>
        <v>44.493968736837175</v>
      </c>
      <c r="I55" s="151"/>
      <c r="J55" s="158"/>
      <c r="K55" s="161"/>
    </row>
    <row r="56" spans="1:14" x14ac:dyDescent="0.25">
      <c r="A56" s="75" t="s">
        <v>78</v>
      </c>
      <c r="B56" s="78">
        <f>+B57+B58+B59</f>
        <v>317398.91000000003</v>
      </c>
      <c r="C56" s="147">
        <f>+C57+C58+C59</f>
        <v>582000</v>
      </c>
      <c r="D56" s="77"/>
      <c r="E56" s="78">
        <f>+E57+E58+E59</f>
        <v>248865.34999999998</v>
      </c>
      <c r="F56" s="79">
        <f t="shared" si="5"/>
        <v>78.407751935884079</v>
      </c>
      <c r="G56" s="79">
        <f t="shared" si="6"/>
        <v>42.76036941580756</v>
      </c>
      <c r="I56" s="151"/>
      <c r="J56" s="158"/>
      <c r="K56" s="161"/>
    </row>
    <row r="57" spans="1:14" x14ac:dyDescent="0.25">
      <c r="A57" s="28" t="s">
        <v>79</v>
      </c>
      <c r="B57" s="31">
        <v>38374.53</v>
      </c>
      <c r="C57" s="146">
        <v>97000</v>
      </c>
      <c r="D57" s="68"/>
      <c r="E57" s="31">
        <v>27838.91</v>
      </c>
      <c r="F57" s="69">
        <f t="shared" si="5"/>
        <v>72.545279381923379</v>
      </c>
      <c r="G57" s="69">
        <f t="shared" si="6"/>
        <v>28.699907216494847</v>
      </c>
      <c r="I57" s="151"/>
      <c r="J57" s="158"/>
      <c r="K57" s="161"/>
    </row>
    <row r="58" spans="1:14" x14ac:dyDescent="0.25">
      <c r="A58" s="28" t="s">
        <v>80</v>
      </c>
      <c r="B58" s="31">
        <v>199967.88</v>
      </c>
      <c r="C58" s="146">
        <v>411900</v>
      </c>
      <c r="D58" s="68"/>
      <c r="E58" s="31">
        <v>208217.08</v>
      </c>
      <c r="F58" s="69">
        <f t="shared" si="5"/>
        <v>104.12526251716025</v>
      </c>
      <c r="G58" s="69">
        <f t="shared" si="6"/>
        <v>50.550395727118222</v>
      </c>
      <c r="I58" s="151"/>
      <c r="J58" s="158"/>
      <c r="K58" s="161"/>
    </row>
    <row r="59" spans="1:14" x14ac:dyDescent="0.25">
      <c r="A59" s="28" t="s">
        <v>81</v>
      </c>
      <c r="B59" s="31">
        <v>79056.5</v>
      </c>
      <c r="C59" s="146">
        <v>73100</v>
      </c>
      <c r="D59" s="68"/>
      <c r="E59" s="31">
        <v>12809.36</v>
      </c>
      <c r="F59" s="69">
        <f t="shared" si="5"/>
        <v>16.20279167430888</v>
      </c>
      <c r="G59" s="69">
        <f t="shared" si="6"/>
        <v>17.523064295485639</v>
      </c>
      <c r="I59" s="151"/>
      <c r="J59" s="158"/>
      <c r="K59" s="161"/>
    </row>
    <row r="60" spans="1:14" x14ac:dyDescent="0.25">
      <c r="A60" s="75" t="s">
        <v>82</v>
      </c>
      <c r="B60" s="78">
        <f>+B61+B62+B63+B64+B65+B66</f>
        <v>546511.67000000004</v>
      </c>
      <c r="C60" s="147">
        <f>+C61+C62+C63+C64+C65+C66</f>
        <v>1473000</v>
      </c>
      <c r="D60" s="77"/>
      <c r="E60" s="78">
        <f>+E61+E62+E63+E64+E65+E66</f>
        <v>622655.09</v>
      </c>
      <c r="F60" s="79">
        <f t="shared" si="5"/>
        <v>113.93262471412548</v>
      </c>
      <c r="G60" s="79">
        <f t="shared" si="6"/>
        <v>42.271221317040052</v>
      </c>
      <c r="I60" s="151"/>
      <c r="J60" s="158"/>
      <c r="K60" s="161"/>
    </row>
    <row r="61" spans="1:14" x14ac:dyDescent="0.25">
      <c r="A61" s="28" t="s">
        <v>83</v>
      </c>
      <c r="B61" s="31">
        <v>34292.019999999997</v>
      </c>
      <c r="C61" s="146">
        <v>88800</v>
      </c>
      <c r="D61" s="68"/>
      <c r="E61" s="31">
        <v>44389.96</v>
      </c>
      <c r="F61" s="69">
        <f t="shared" si="5"/>
        <v>129.44690922261216</v>
      </c>
      <c r="G61" s="69">
        <f t="shared" si="6"/>
        <v>49.988693693693691</v>
      </c>
      <c r="I61" s="151"/>
      <c r="J61" s="158"/>
      <c r="K61" s="161"/>
    </row>
    <row r="62" spans="1:14" x14ac:dyDescent="0.25">
      <c r="A62" s="28" t="s">
        <v>84</v>
      </c>
      <c r="B62" s="31"/>
      <c r="C62" s="146"/>
      <c r="D62" s="68"/>
      <c r="E62" s="31"/>
      <c r="F62" s="69" t="str">
        <f t="shared" si="5"/>
        <v/>
      </c>
      <c r="G62" s="69" t="str">
        <f t="shared" si="6"/>
        <v/>
      </c>
      <c r="I62" s="151"/>
      <c r="J62" s="158"/>
      <c r="K62" s="161"/>
    </row>
    <row r="63" spans="1:14" x14ac:dyDescent="0.25">
      <c r="A63" s="28" t="s">
        <v>85</v>
      </c>
      <c r="B63" s="31">
        <v>363280.48</v>
      </c>
      <c r="C63" s="146">
        <v>844500</v>
      </c>
      <c r="D63" s="68"/>
      <c r="E63" s="31">
        <v>399805.37</v>
      </c>
      <c r="F63" s="69">
        <f t="shared" si="5"/>
        <v>110.05418457936413</v>
      </c>
      <c r="G63" s="69">
        <f t="shared" si="6"/>
        <v>47.342258140911781</v>
      </c>
      <c r="I63" s="151"/>
      <c r="J63" s="158"/>
      <c r="K63" s="161"/>
    </row>
    <row r="64" spans="1:14" x14ac:dyDescent="0.25">
      <c r="A64" s="28" t="s">
        <v>86</v>
      </c>
      <c r="B64" s="31">
        <v>84032.92</v>
      </c>
      <c r="C64" s="146">
        <v>359800</v>
      </c>
      <c r="D64" s="68"/>
      <c r="E64" s="31">
        <v>74203.81</v>
      </c>
      <c r="F64" s="69">
        <f t="shared" si="5"/>
        <v>88.303262578522805</v>
      </c>
      <c r="G64" s="69">
        <f t="shared" si="6"/>
        <v>20.623627015008335</v>
      </c>
      <c r="I64" s="151"/>
      <c r="J64" s="158"/>
      <c r="K64" s="161"/>
    </row>
    <row r="65" spans="1:11" x14ac:dyDescent="0.25">
      <c r="A65" s="28" t="s">
        <v>87</v>
      </c>
      <c r="B65" s="31">
        <v>50824.98</v>
      </c>
      <c r="C65" s="146">
        <v>129900</v>
      </c>
      <c r="D65" s="68"/>
      <c r="E65" s="31">
        <v>70304.11</v>
      </c>
      <c r="F65" s="69">
        <f t="shared" si="5"/>
        <v>138.32589801314234</v>
      </c>
      <c r="G65" s="69">
        <f t="shared" si="6"/>
        <v>54.121716705157816</v>
      </c>
      <c r="I65" s="151"/>
      <c r="J65" s="158"/>
      <c r="K65" s="161"/>
    </row>
    <row r="66" spans="1:11" x14ac:dyDescent="0.25">
      <c r="A66" s="28" t="s">
        <v>88</v>
      </c>
      <c r="B66" s="31">
        <v>14081.27</v>
      </c>
      <c r="C66" s="146">
        <v>50000</v>
      </c>
      <c r="D66" s="68"/>
      <c r="E66" s="31">
        <v>33951.839999999997</v>
      </c>
      <c r="F66" s="69">
        <f t="shared" si="5"/>
        <v>241.11347911090402</v>
      </c>
      <c r="G66" s="69">
        <f t="shared" si="6"/>
        <v>67.903679999999994</v>
      </c>
      <c r="I66" s="151"/>
      <c r="J66" s="158"/>
      <c r="K66" s="161"/>
    </row>
    <row r="67" spans="1:11" x14ac:dyDescent="0.25">
      <c r="A67" s="75" t="s">
        <v>89</v>
      </c>
      <c r="B67" s="78">
        <f>SUM(B68:B76)</f>
        <v>614114.57999999996</v>
      </c>
      <c r="C67" s="147">
        <f>SUM(C68:C76)</f>
        <v>1606500</v>
      </c>
      <c r="D67" s="77"/>
      <c r="E67" s="78">
        <f>SUM(E68:E76)</f>
        <v>734883.03</v>
      </c>
      <c r="F67" s="79">
        <f t="shared" si="5"/>
        <v>119.66545884645828</v>
      </c>
      <c r="G67" s="79">
        <f t="shared" si="6"/>
        <v>45.744352941176473</v>
      </c>
      <c r="I67" s="151"/>
      <c r="J67" s="158"/>
      <c r="K67" s="161"/>
    </row>
    <row r="68" spans="1:11" x14ac:dyDescent="0.25">
      <c r="A68" s="28" t="s">
        <v>90</v>
      </c>
      <c r="B68" s="31">
        <v>18669.36</v>
      </c>
      <c r="C68" s="146">
        <v>40100</v>
      </c>
      <c r="D68" s="68"/>
      <c r="E68" s="31">
        <v>21183.58</v>
      </c>
      <c r="F68" s="69">
        <f t="shared" si="5"/>
        <v>113.46709260520981</v>
      </c>
      <c r="G68" s="69">
        <f t="shared" si="6"/>
        <v>52.826882793017461</v>
      </c>
      <c r="I68" s="151"/>
      <c r="J68" s="158"/>
      <c r="K68" s="161"/>
    </row>
    <row r="69" spans="1:11" x14ac:dyDescent="0.25">
      <c r="A69" s="28" t="s">
        <v>91</v>
      </c>
      <c r="B69" s="31">
        <v>312639.40999999997</v>
      </c>
      <c r="C69" s="146">
        <v>854200</v>
      </c>
      <c r="D69" s="68"/>
      <c r="E69" s="31">
        <v>445479.34</v>
      </c>
      <c r="F69" s="69">
        <f t="shared" si="5"/>
        <v>142.48982238035828</v>
      </c>
      <c r="G69" s="69">
        <f t="shared" si="6"/>
        <v>52.151643643174907</v>
      </c>
      <c r="I69" s="151"/>
      <c r="J69" s="158"/>
      <c r="K69" s="161"/>
    </row>
    <row r="70" spans="1:11" x14ac:dyDescent="0.25">
      <c r="A70" s="28" t="s">
        <v>92</v>
      </c>
      <c r="B70" s="31">
        <v>86.83</v>
      </c>
      <c r="C70" s="146">
        <v>2100</v>
      </c>
      <c r="D70" s="68"/>
      <c r="E70" s="31">
        <v>1407.6</v>
      </c>
      <c r="F70" s="69">
        <f t="shared" si="5"/>
        <v>1621.0986986064725</v>
      </c>
      <c r="G70" s="69">
        <f t="shared" si="6"/>
        <v>67.028571428571425</v>
      </c>
      <c r="I70" s="151"/>
      <c r="J70" s="158"/>
      <c r="K70" s="161"/>
    </row>
    <row r="71" spans="1:11" x14ac:dyDescent="0.25">
      <c r="A71" s="28" t="s">
        <v>93</v>
      </c>
      <c r="B71" s="31">
        <v>18056.39</v>
      </c>
      <c r="C71" s="146">
        <v>52500</v>
      </c>
      <c r="D71" s="68"/>
      <c r="E71" s="31">
        <v>20624.57</v>
      </c>
      <c r="F71" s="69">
        <f t="shared" si="5"/>
        <v>114.22310882740128</v>
      </c>
      <c r="G71" s="69">
        <f t="shared" si="6"/>
        <v>39.284895238095238</v>
      </c>
      <c r="I71" s="151"/>
      <c r="J71" s="158"/>
      <c r="K71" s="161"/>
    </row>
    <row r="72" spans="1:11" x14ac:dyDescent="0.25">
      <c r="A72" s="28" t="s">
        <v>94</v>
      </c>
      <c r="B72" s="31">
        <v>8715.4</v>
      </c>
      <c r="C72" s="146">
        <v>21500</v>
      </c>
      <c r="D72" s="68"/>
      <c r="E72" s="31">
        <v>9667.85</v>
      </c>
      <c r="F72" s="69">
        <f t="shared" si="5"/>
        <v>110.92835670192993</v>
      </c>
      <c r="G72" s="69">
        <f t="shared" si="6"/>
        <v>44.966744186046512</v>
      </c>
      <c r="I72" s="151"/>
      <c r="J72" s="158"/>
      <c r="K72" s="161"/>
    </row>
    <row r="73" spans="1:11" x14ac:dyDescent="0.25">
      <c r="A73" s="28" t="s">
        <v>95</v>
      </c>
      <c r="B73" s="31">
        <v>3241.88</v>
      </c>
      <c r="C73" s="146">
        <v>98200</v>
      </c>
      <c r="D73" s="68"/>
      <c r="E73" s="31">
        <v>1986.59</v>
      </c>
      <c r="F73" s="69">
        <f t="shared" si="5"/>
        <v>61.278949251668777</v>
      </c>
      <c r="G73" s="69">
        <f t="shared" si="6"/>
        <v>2.0230040733197554</v>
      </c>
      <c r="I73" s="151"/>
      <c r="J73" s="158"/>
      <c r="K73" s="161"/>
    </row>
    <row r="74" spans="1:11" x14ac:dyDescent="0.25">
      <c r="A74" s="28" t="s">
        <v>96</v>
      </c>
      <c r="B74" s="31">
        <v>80779.69</v>
      </c>
      <c r="C74" s="146">
        <v>165500</v>
      </c>
      <c r="D74" s="68"/>
      <c r="E74" s="31">
        <v>64307.97</v>
      </c>
      <c r="F74" s="69">
        <f t="shared" si="5"/>
        <v>79.609082431487423</v>
      </c>
      <c r="G74" s="69">
        <f t="shared" si="6"/>
        <v>38.856779456193351</v>
      </c>
      <c r="I74" s="151"/>
      <c r="J74" s="158"/>
      <c r="K74" s="161"/>
    </row>
    <row r="75" spans="1:11" x14ac:dyDescent="0.25">
      <c r="A75" s="28" t="s">
        <v>97</v>
      </c>
      <c r="B75" s="31">
        <v>110147.05</v>
      </c>
      <c r="C75" s="146">
        <v>223900</v>
      </c>
      <c r="D75" s="68"/>
      <c r="E75" s="31">
        <v>110540.9</v>
      </c>
      <c r="F75" s="69">
        <f t="shared" si="5"/>
        <v>100.35756745187456</v>
      </c>
      <c r="G75" s="69">
        <f t="shared" si="6"/>
        <v>49.370656543099592</v>
      </c>
      <c r="I75" s="151"/>
      <c r="J75" s="158"/>
      <c r="K75" s="161"/>
    </row>
    <row r="76" spans="1:11" x14ac:dyDescent="0.25">
      <c r="A76" s="28" t="s">
        <v>98</v>
      </c>
      <c r="B76" s="31">
        <v>61778.57</v>
      </c>
      <c r="C76" s="146">
        <v>148500</v>
      </c>
      <c r="D76" s="68"/>
      <c r="E76" s="31">
        <v>59684.63</v>
      </c>
      <c r="F76" s="69">
        <f t="shared" si="5"/>
        <v>96.610572242122146</v>
      </c>
      <c r="G76" s="69">
        <f t="shared" si="6"/>
        <v>40.191670033670029</v>
      </c>
      <c r="I76" s="151"/>
      <c r="J76" s="158"/>
      <c r="K76" s="161"/>
    </row>
    <row r="77" spans="1:11" x14ac:dyDescent="0.25">
      <c r="A77" s="75" t="s">
        <v>319</v>
      </c>
      <c r="B77" s="78">
        <f>+B78</f>
        <v>118775.79</v>
      </c>
      <c r="C77" s="147">
        <f>+C78</f>
        <v>303700</v>
      </c>
      <c r="D77" s="75"/>
      <c r="E77" s="78">
        <f>+E78</f>
        <v>143323.42000000001</v>
      </c>
      <c r="F77" s="75"/>
      <c r="G77" s="75" t="s">
        <v>318</v>
      </c>
      <c r="I77" s="151"/>
      <c r="J77" s="158"/>
      <c r="K77" s="161"/>
    </row>
    <row r="78" spans="1:11" x14ac:dyDescent="0.25">
      <c r="A78" s="28" t="s">
        <v>320</v>
      </c>
      <c r="B78" s="31">
        <v>118775.79</v>
      </c>
      <c r="C78" s="146">
        <v>303700</v>
      </c>
      <c r="D78" s="68"/>
      <c r="E78" s="31">
        <v>143323.42000000001</v>
      </c>
      <c r="F78" s="69">
        <f t="shared" ref="F78" si="8">IFERROR($E78/B78*100,"")</f>
        <v>120.66719994032455</v>
      </c>
      <c r="G78" s="69">
        <f t="shared" ref="G78" si="9">IFERROR($E78/C78*100,"")</f>
        <v>47.192433322357594</v>
      </c>
      <c r="I78" s="151"/>
      <c r="J78" s="158"/>
      <c r="K78" s="161"/>
    </row>
    <row r="79" spans="1:11" x14ac:dyDescent="0.25">
      <c r="A79" s="75" t="s">
        <v>99</v>
      </c>
      <c r="B79" s="78">
        <f>SUM(B80:B86)</f>
        <v>140977.13</v>
      </c>
      <c r="C79" s="147">
        <f>+C80+C81+C82+C83+C84+C85+C86</f>
        <v>308200</v>
      </c>
      <c r="D79" s="77"/>
      <c r="E79" s="78">
        <f>SUM(E80:E86)</f>
        <v>151678.36999999997</v>
      </c>
      <c r="F79" s="79">
        <f t="shared" si="5"/>
        <v>107.59076312590557</v>
      </c>
      <c r="G79" s="79">
        <f t="shared" si="6"/>
        <v>49.214266709928609</v>
      </c>
      <c r="I79" s="151"/>
      <c r="J79" s="158"/>
      <c r="K79" s="161"/>
    </row>
    <row r="80" spans="1:11" x14ac:dyDescent="0.25">
      <c r="A80" s="28" t="s">
        <v>100</v>
      </c>
      <c r="B80" s="31">
        <v>5375.59</v>
      </c>
      <c r="C80" s="146">
        <v>10800</v>
      </c>
      <c r="D80" s="68"/>
      <c r="E80" s="31">
        <v>11616.21</v>
      </c>
      <c r="F80" s="69">
        <f t="shared" si="5"/>
        <v>216.0918150379772</v>
      </c>
      <c r="G80" s="69">
        <f t="shared" si="6"/>
        <v>107.55749999999999</v>
      </c>
      <c r="I80" s="151"/>
      <c r="J80" s="158"/>
      <c r="K80" s="161"/>
    </row>
    <row r="81" spans="1:13" x14ac:dyDescent="0.25">
      <c r="A81" s="28" t="s">
        <v>101</v>
      </c>
      <c r="B81" s="31">
        <v>96753.69</v>
      </c>
      <c r="C81" s="146">
        <v>206800</v>
      </c>
      <c r="D81" s="68"/>
      <c r="E81" s="31">
        <v>102944.9</v>
      </c>
      <c r="F81" s="69">
        <f t="shared" si="5"/>
        <v>106.39893940995944</v>
      </c>
      <c r="G81" s="69">
        <f t="shared" si="6"/>
        <v>49.779932301740807</v>
      </c>
      <c r="I81" s="151"/>
      <c r="J81" s="158"/>
      <c r="K81" s="161"/>
    </row>
    <row r="82" spans="1:13" x14ac:dyDescent="0.25">
      <c r="A82" s="28" t="s">
        <v>102</v>
      </c>
      <c r="B82" s="31">
        <v>309.67</v>
      </c>
      <c r="C82" s="146">
        <v>5000</v>
      </c>
      <c r="D82" s="68"/>
      <c r="E82" s="31">
        <v>900</v>
      </c>
      <c r="F82" s="69">
        <f t="shared" si="5"/>
        <v>290.63196305744822</v>
      </c>
      <c r="G82" s="69">
        <f t="shared" si="6"/>
        <v>18</v>
      </c>
      <c r="I82" s="151"/>
      <c r="J82" s="158"/>
      <c r="K82" s="161"/>
    </row>
    <row r="83" spans="1:13" x14ac:dyDescent="0.25">
      <c r="A83" s="28" t="s">
        <v>103</v>
      </c>
      <c r="B83" s="31">
        <v>2184.9</v>
      </c>
      <c r="C83" s="146">
        <v>5000</v>
      </c>
      <c r="D83" s="68"/>
      <c r="E83" s="31">
        <v>2601.2399999999998</v>
      </c>
      <c r="F83" s="69">
        <f t="shared" si="5"/>
        <v>119.0553343402444</v>
      </c>
      <c r="G83" s="69">
        <f t="shared" si="6"/>
        <v>52.024799999999992</v>
      </c>
      <c r="I83" s="151"/>
      <c r="J83" s="158"/>
      <c r="K83" s="161"/>
    </row>
    <row r="84" spans="1:13" x14ac:dyDescent="0.25">
      <c r="A84" s="28" t="s">
        <v>104</v>
      </c>
      <c r="B84" s="31">
        <v>7640.1</v>
      </c>
      <c r="C84" s="146">
        <v>20500</v>
      </c>
      <c r="D84" s="68"/>
      <c r="E84" s="31">
        <v>9422.39</v>
      </c>
      <c r="F84" s="69">
        <f t="shared" si="5"/>
        <v>123.32809779976701</v>
      </c>
      <c r="G84" s="69">
        <f t="shared" si="6"/>
        <v>45.962878048780489</v>
      </c>
      <c r="I84" s="151"/>
      <c r="J84" s="158"/>
      <c r="K84" s="161"/>
    </row>
    <row r="85" spans="1:13" x14ac:dyDescent="0.25">
      <c r="A85" s="28" t="s">
        <v>105</v>
      </c>
      <c r="B85" s="31">
        <v>23771.96</v>
      </c>
      <c r="C85" s="146">
        <v>50000</v>
      </c>
      <c r="D85" s="68"/>
      <c r="E85" s="31">
        <v>19018.05</v>
      </c>
      <c r="F85" s="69">
        <f t="shared" si="5"/>
        <v>80.002027598902231</v>
      </c>
      <c r="G85" s="69">
        <f t="shared" si="6"/>
        <v>38.036099999999998</v>
      </c>
      <c r="I85" s="151"/>
      <c r="J85" s="158"/>
      <c r="K85" s="161"/>
    </row>
    <row r="86" spans="1:13" x14ac:dyDescent="0.25">
      <c r="A86" s="28" t="s">
        <v>106</v>
      </c>
      <c r="B86" s="31">
        <v>4941.22</v>
      </c>
      <c r="C86" s="146">
        <v>10100</v>
      </c>
      <c r="D86" s="68"/>
      <c r="E86" s="31">
        <v>5175.58</v>
      </c>
      <c r="F86" s="69">
        <f t="shared" si="5"/>
        <v>104.74295821679664</v>
      </c>
      <c r="G86" s="69">
        <f t="shared" si="6"/>
        <v>51.24336633663367</v>
      </c>
      <c r="I86" s="151"/>
      <c r="J86" s="158"/>
      <c r="K86" s="161"/>
    </row>
    <row r="87" spans="1:13" x14ac:dyDescent="0.25">
      <c r="A87" s="27" t="s">
        <v>107</v>
      </c>
      <c r="B87" s="30">
        <f>+B88+B90</f>
        <v>28483.3</v>
      </c>
      <c r="C87" s="148">
        <f>+C88+C90</f>
        <v>32080</v>
      </c>
      <c r="D87" s="67"/>
      <c r="E87" s="30">
        <f>+E88+E90</f>
        <v>33454.050000000003</v>
      </c>
      <c r="F87" s="71">
        <f t="shared" si="5"/>
        <v>117.45145400989352</v>
      </c>
      <c r="G87" s="71">
        <f t="shared" si="6"/>
        <v>104.28319825436409</v>
      </c>
      <c r="I87" s="151"/>
      <c r="J87" s="158"/>
      <c r="K87" s="161"/>
      <c r="M87" s="143"/>
    </row>
    <row r="88" spans="1:13" x14ac:dyDescent="0.25">
      <c r="A88" s="75" t="s">
        <v>108</v>
      </c>
      <c r="B88" s="78">
        <f>+B89</f>
        <v>19706.98</v>
      </c>
      <c r="C88" s="147">
        <f>+C89</f>
        <v>19580</v>
      </c>
      <c r="D88" s="77"/>
      <c r="E88" s="78">
        <f>+E89</f>
        <v>11824.19</v>
      </c>
      <c r="F88" s="79">
        <f t="shared" si="5"/>
        <v>60.000010148688446</v>
      </c>
      <c r="G88" s="79">
        <f t="shared" si="6"/>
        <v>60.389121552604699</v>
      </c>
      <c r="I88" s="151"/>
      <c r="J88" s="158"/>
      <c r="K88" s="161"/>
    </row>
    <row r="89" spans="1:13" x14ac:dyDescent="0.25">
      <c r="A89" s="28" t="s">
        <v>109</v>
      </c>
      <c r="B89" s="31">
        <v>19706.98</v>
      </c>
      <c r="C89" s="146">
        <v>19580</v>
      </c>
      <c r="D89" s="68"/>
      <c r="E89" s="31">
        <v>11824.19</v>
      </c>
      <c r="F89" s="69">
        <f t="shared" si="5"/>
        <v>60.000010148688446</v>
      </c>
      <c r="G89" s="69">
        <f t="shared" si="6"/>
        <v>60.389121552604699</v>
      </c>
      <c r="I89" s="151"/>
      <c r="J89" s="158"/>
      <c r="K89" s="161"/>
    </row>
    <row r="90" spans="1:13" x14ac:dyDescent="0.25">
      <c r="A90" s="75" t="s">
        <v>110</v>
      </c>
      <c r="B90" s="78">
        <f t="shared" ref="B90:C90" si="10">+B91+B92+B93+B94</f>
        <v>8776.32</v>
      </c>
      <c r="C90" s="78">
        <f t="shared" si="10"/>
        <v>12500</v>
      </c>
      <c r="D90" s="77"/>
      <c r="E90" s="78">
        <f>+E91+E92+E93+E94</f>
        <v>21629.86</v>
      </c>
      <c r="F90" s="79">
        <f t="shared" si="5"/>
        <v>246.45705717202654</v>
      </c>
      <c r="G90" s="79">
        <f t="shared" si="6"/>
        <v>173.03888000000001</v>
      </c>
      <c r="I90" s="151"/>
      <c r="J90" s="158"/>
      <c r="K90" s="161"/>
    </row>
    <row r="91" spans="1:13" x14ac:dyDescent="0.25">
      <c r="A91" s="28" t="s">
        <v>111</v>
      </c>
      <c r="B91" s="31">
        <v>2186.7800000000002</v>
      </c>
      <c r="C91" s="146">
        <v>4500</v>
      </c>
      <c r="D91" s="68"/>
      <c r="E91" s="31">
        <v>2111.96</v>
      </c>
      <c r="F91" s="69">
        <f t="shared" si="5"/>
        <v>96.57853099077181</v>
      </c>
      <c r="G91" s="69">
        <f t="shared" si="6"/>
        <v>46.932444444444442</v>
      </c>
      <c r="I91" s="151"/>
      <c r="J91" s="158"/>
      <c r="K91" s="161"/>
    </row>
    <row r="92" spans="1:13" x14ac:dyDescent="0.25">
      <c r="A92" s="28" t="s">
        <v>112</v>
      </c>
      <c r="B92" s="31">
        <v>6589.54</v>
      </c>
      <c r="C92" s="146">
        <v>8000</v>
      </c>
      <c r="D92" s="68"/>
      <c r="E92" s="31">
        <v>1.29</v>
      </c>
      <c r="F92" s="69">
        <f t="shared" si="5"/>
        <v>1.9576480300597617E-2</v>
      </c>
      <c r="G92" s="69">
        <f t="shared" si="6"/>
        <v>1.6125E-2</v>
      </c>
      <c r="I92" s="151"/>
      <c r="J92" s="159"/>
      <c r="K92" s="161"/>
    </row>
    <row r="93" spans="1:13" x14ac:dyDescent="0.25">
      <c r="A93" s="28" t="s">
        <v>113</v>
      </c>
      <c r="B93" s="31"/>
      <c r="C93" s="146"/>
      <c r="D93" s="68"/>
      <c r="E93" s="31"/>
      <c r="F93" s="69" t="str">
        <f t="shared" ref="F93:F94" si="11">IFERROR($E93/B93*100,"")</f>
        <v/>
      </c>
      <c r="G93" s="69" t="str">
        <f t="shared" ref="G93:G94" si="12">IFERROR($E93/C93*100,"")</f>
        <v/>
      </c>
      <c r="I93" s="151"/>
      <c r="J93" s="160"/>
      <c r="K93" s="161"/>
    </row>
    <row r="94" spans="1:13" x14ac:dyDescent="0.25">
      <c r="A94" s="28" t="s">
        <v>336</v>
      </c>
      <c r="B94" s="218"/>
      <c r="C94" s="219"/>
      <c r="D94" s="220"/>
      <c r="E94" s="218">
        <v>19516.61</v>
      </c>
      <c r="F94" s="69" t="str">
        <f t="shared" si="11"/>
        <v/>
      </c>
      <c r="G94" s="69" t="str">
        <f t="shared" si="12"/>
        <v/>
      </c>
      <c r="I94" s="151"/>
      <c r="J94" s="160"/>
      <c r="K94" s="161"/>
    </row>
    <row r="95" spans="1:13" x14ac:dyDescent="0.25">
      <c r="A95" s="27" t="s">
        <v>114</v>
      </c>
      <c r="B95" s="30">
        <f>+B96</f>
        <v>70374.84</v>
      </c>
      <c r="C95" s="148">
        <f>+C96</f>
        <v>85000</v>
      </c>
      <c r="D95" s="67"/>
      <c r="E95" s="30">
        <f>+E96</f>
        <v>30890.43</v>
      </c>
      <c r="F95" s="71">
        <f t="shared" si="5"/>
        <v>43.894138871221593</v>
      </c>
      <c r="G95" s="71">
        <f t="shared" si="6"/>
        <v>36.341682352941177</v>
      </c>
      <c r="J95" s="160"/>
      <c r="K95" s="161"/>
    </row>
    <row r="96" spans="1:13" x14ac:dyDescent="0.25">
      <c r="A96" s="75" t="s">
        <v>115</v>
      </c>
      <c r="B96" s="78">
        <f>+B97+B98</f>
        <v>70374.84</v>
      </c>
      <c r="C96" s="147">
        <f>+C97+C98</f>
        <v>85000</v>
      </c>
      <c r="D96" s="77"/>
      <c r="E96" s="78">
        <f>+E97+E98</f>
        <v>30890.43</v>
      </c>
      <c r="F96" s="79">
        <f t="shared" si="5"/>
        <v>43.894138871221593</v>
      </c>
      <c r="G96" s="79">
        <f t="shared" si="6"/>
        <v>36.341682352941177</v>
      </c>
      <c r="J96" s="157"/>
      <c r="K96" s="163"/>
    </row>
    <row r="97" spans="1:11" x14ac:dyDescent="0.25">
      <c r="A97" s="28" t="s">
        <v>116</v>
      </c>
      <c r="B97" s="31"/>
      <c r="C97" s="146"/>
      <c r="D97" s="68"/>
      <c r="E97" s="31"/>
      <c r="F97" s="69" t="str">
        <f t="shared" si="5"/>
        <v/>
      </c>
      <c r="G97" s="69" t="str">
        <f t="shared" si="6"/>
        <v/>
      </c>
      <c r="K97" s="163"/>
    </row>
    <row r="98" spans="1:11" x14ac:dyDescent="0.25">
      <c r="A98" s="28" t="s">
        <v>117</v>
      </c>
      <c r="B98" s="31">
        <v>70374.84</v>
      </c>
      <c r="C98" s="146">
        <v>85000</v>
      </c>
      <c r="D98" s="68"/>
      <c r="E98" s="31">
        <v>30890.43</v>
      </c>
      <c r="F98" s="69">
        <f t="shared" si="5"/>
        <v>43.894138871221593</v>
      </c>
      <c r="G98" s="69">
        <f t="shared" si="6"/>
        <v>36.341682352941177</v>
      </c>
      <c r="J98" s="157"/>
      <c r="K98" s="163"/>
    </row>
    <row r="99" spans="1:11" x14ac:dyDescent="0.25">
      <c r="A99" s="26" t="s">
        <v>118</v>
      </c>
      <c r="B99" s="29">
        <f>+B100+B110</f>
        <v>71949.440000000002</v>
      </c>
      <c r="C99" s="29">
        <f>+C100+C110</f>
        <v>2068340</v>
      </c>
      <c r="D99" s="66"/>
      <c r="E99" s="29">
        <f>+E100+E110</f>
        <v>952631.76</v>
      </c>
      <c r="F99" s="70">
        <f t="shared" si="5"/>
        <v>1324.0294295549763</v>
      </c>
      <c r="G99" s="70">
        <f t="shared" si="6"/>
        <v>46.057793206145995</v>
      </c>
      <c r="I99" s="143"/>
      <c r="J99" s="157"/>
      <c r="K99" s="161"/>
    </row>
    <row r="100" spans="1:11" x14ac:dyDescent="0.25">
      <c r="A100" s="27" t="s">
        <v>119</v>
      </c>
      <c r="B100" s="30">
        <f>+B101+B108</f>
        <v>43476.94</v>
      </c>
      <c r="C100" s="148">
        <f>+C101+C108</f>
        <v>2007340</v>
      </c>
      <c r="D100" s="148">
        <f t="shared" ref="D100:E100" si="13">+D101+D108</f>
        <v>0</v>
      </c>
      <c r="E100" s="148">
        <f t="shared" si="13"/>
        <v>952631.76</v>
      </c>
      <c r="F100" s="71">
        <f t="shared" si="5"/>
        <v>2191.1196142138797</v>
      </c>
      <c r="G100" s="71">
        <f t="shared" si="6"/>
        <v>47.457419271274425</v>
      </c>
      <c r="J100" s="157"/>
      <c r="K100" s="163"/>
    </row>
    <row r="101" spans="1:11" x14ac:dyDescent="0.25">
      <c r="A101" s="75" t="s">
        <v>120</v>
      </c>
      <c r="B101" s="78">
        <f>+B102+B103+B104+B105+B106+B107</f>
        <v>43476.94</v>
      </c>
      <c r="C101" s="147">
        <f>+C102+C103+C104+C105+C106+C107</f>
        <v>401040</v>
      </c>
      <c r="D101" s="77"/>
      <c r="E101" s="78">
        <f>+E102+E103+E104+E105+E106+E107</f>
        <v>68409.209999999992</v>
      </c>
      <c r="F101" s="79">
        <f t="shared" si="5"/>
        <v>157.3459631703611</v>
      </c>
      <c r="G101" s="79">
        <f t="shared" si="6"/>
        <v>17.057951825254335</v>
      </c>
      <c r="K101" s="163"/>
    </row>
    <row r="102" spans="1:11" x14ac:dyDescent="0.25">
      <c r="A102" s="28" t="s">
        <v>121</v>
      </c>
      <c r="B102" s="31">
        <v>21658.53</v>
      </c>
      <c r="C102" s="146">
        <v>324740</v>
      </c>
      <c r="D102" s="68"/>
      <c r="E102" s="31">
        <v>5781.09</v>
      </c>
      <c r="F102" s="69">
        <f t="shared" si="5"/>
        <v>26.691977710398628</v>
      </c>
      <c r="G102" s="69">
        <f t="shared" si="6"/>
        <v>1.7802210999568886</v>
      </c>
      <c r="J102" s="157"/>
      <c r="K102" s="163"/>
    </row>
    <row r="103" spans="1:11" x14ac:dyDescent="0.25">
      <c r="A103" s="28" t="s">
        <v>122</v>
      </c>
      <c r="B103" s="31">
        <v>422.28</v>
      </c>
      <c r="C103" s="146"/>
      <c r="D103" s="68"/>
      <c r="E103" s="31">
        <v>36516.92</v>
      </c>
      <c r="F103" s="69">
        <f t="shared" si="5"/>
        <v>8647.5608600928299</v>
      </c>
      <c r="G103" s="69" t="str">
        <f t="shared" si="6"/>
        <v/>
      </c>
      <c r="K103" s="163"/>
    </row>
    <row r="104" spans="1:11" x14ac:dyDescent="0.25">
      <c r="A104" s="28" t="s">
        <v>123</v>
      </c>
      <c r="B104" s="31"/>
      <c r="C104" s="146">
        <v>4000</v>
      </c>
      <c r="D104" s="68"/>
      <c r="E104" s="31"/>
      <c r="F104" s="69" t="str">
        <f t="shared" si="5"/>
        <v/>
      </c>
      <c r="G104" s="69">
        <f t="shared" si="6"/>
        <v>0</v>
      </c>
      <c r="J104" s="157"/>
    </row>
    <row r="105" spans="1:11" x14ac:dyDescent="0.25">
      <c r="A105" s="28" t="s">
        <v>284</v>
      </c>
      <c r="B105" s="31">
        <v>21396.13</v>
      </c>
      <c r="C105" s="146">
        <v>36300</v>
      </c>
      <c r="D105" s="68"/>
      <c r="E105" s="31">
        <v>16480.21</v>
      </c>
      <c r="F105" s="69">
        <f>IFERROR($E105/B105*100,"")</f>
        <v>77.024256255687348</v>
      </c>
      <c r="G105" s="69">
        <f t="shared" si="6"/>
        <v>45.400027548209366</v>
      </c>
    </row>
    <row r="106" spans="1:11" x14ac:dyDescent="0.25">
      <c r="A106" s="28" t="s">
        <v>321</v>
      </c>
      <c r="B106" s="31"/>
      <c r="C106" s="146">
        <v>26000</v>
      </c>
      <c r="D106" s="68"/>
      <c r="E106" s="31">
        <v>255.99</v>
      </c>
      <c r="F106" s="69"/>
      <c r="G106" s="69">
        <f t="shared" si="6"/>
        <v>0.98457692307692313</v>
      </c>
    </row>
    <row r="107" spans="1:11" x14ac:dyDescent="0.25">
      <c r="A107" s="28" t="s">
        <v>285</v>
      </c>
      <c r="B107" s="31"/>
      <c r="C107" s="146">
        <v>10000</v>
      </c>
      <c r="D107" s="68"/>
      <c r="E107" s="31">
        <v>9375</v>
      </c>
      <c r="F107" s="69" t="str">
        <f t="shared" si="5"/>
        <v/>
      </c>
      <c r="G107" s="69">
        <f t="shared" si="6"/>
        <v>93.75</v>
      </c>
    </row>
    <row r="108" spans="1:11" x14ac:dyDescent="0.25">
      <c r="A108" s="75" t="s">
        <v>124</v>
      </c>
      <c r="B108" s="78"/>
      <c r="C108" s="147">
        <f>+C109</f>
        <v>1606300</v>
      </c>
      <c r="D108" s="147">
        <f t="shared" ref="D108:E108" si="14">+D109</f>
        <v>0</v>
      </c>
      <c r="E108" s="147">
        <f t="shared" si="14"/>
        <v>884222.55</v>
      </c>
      <c r="F108" s="79" t="str">
        <f t="shared" si="5"/>
        <v/>
      </c>
      <c r="G108" s="79">
        <f t="shared" ref="G108:G112" si="15">IFERROR($E108/C108*100,"")</f>
        <v>55.047161177862172</v>
      </c>
    </row>
    <row r="109" spans="1:11" x14ac:dyDescent="0.25">
      <c r="A109" s="28" t="s">
        <v>125</v>
      </c>
      <c r="B109" s="31"/>
      <c r="C109" s="146">
        <v>1606300</v>
      </c>
      <c r="D109" s="68"/>
      <c r="E109" s="31">
        <v>884222.55</v>
      </c>
      <c r="F109" s="69" t="str">
        <f t="shared" ref="F109:F112" si="16">IFERROR($E109/B109*100,"")</f>
        <v/>
      </c>
      <c r="G109" s="69">
        <f t="shared" si="15"/>
        <v>55.047161177862172</v>
      </c>
    </row>
    <row r="110" spans="1:11" x14ac:dyDescent="0.25">
      <c r="A110" s="27" t="s">
        <v>286</v>
      </c>
      <c r="B110" s="30">
        <f>+B111</f>
        <v>28472.5</v>
      </c>
      <c r="C110" s="148">
        <f>+C111</f>
        <v>61000</v>
      </c>
      <c r="D110" s="67"/>
      <c r="E110" s="30">
        <f>+E111</f>
        <v>0</v>
      </c>
      <c r="F110" s="71">
        <f t="shared" si="16"/>
        <v>0</v>
      </c>
      <c r="G110" s="71">
        <f t="shared" si="15"/>
        <v>0</v>
      </c>
    </row>
    <row r="111" spans="1:11" x14ac:dyDescent="0.25">
      <c r="A111" s="75" t="s">
        <v>287</v>
      </c>
      <c r="B111" s="78">
        <f>+B112</f>
        <v>28472.5</v>
      </c>
      <c r="C111" s="147">
        <f>+C112</f>
        <v>61000</v>
      </c>
      <c r="D111" s="77"/>
      <c r="E111" s="78">
        <f>+E112</f>
        <v>0</v>
      </c>
      <c r="F111" s="79">
        <f t="shared" si="16"/>
        <v>0</v>
      </c>
      <c r="G111" s="79">
        <f t="shared" si="15"/>
        <v>0</v>
      </c>
    </row>
    <row r="112" spans="1:11" x14ac:dyDescent="0.25">
      <c r="A112" s="28" t="s">
        <v>288</v>
      </c>
      <c r="B112" s="31">
        <v>28472.5</v>
      </c>
      <c r="C112" s="146">
        <v>61000</v>
      </c>
      <c r="D112" s="68"/>
      <c r="E112" s="31"/>
      <c r="F112" s="69">
        <f t="shared" si="16"/>
        <v>0</v>
      </c>
      <c r="G112" s="69">
        <f t="shared" si="15"/>
        <v>0</v>
      </c>
    </row>
    <row r="113" spans="1:7" x14ac:dyDescent="0.25">
      <c r="A113" s="28"/>
      <c r="B113" s="31"/>
      <c r="C113" s="146"/>
      <c r="D113" s="68"/>
      <c r="E113" s="31"/>
      <c r="F113" s="69"/>
      <c r="G113" s="69"/>
    </row>
  </sheetData>
  <pageMargins left="0.70866141732283472" right="0.70866141732283472" top="0.55118110236220474" bottom="0.59055118110236227" header="0.31496062992125984" footer="0.31496062992125984"/>
  <pageSetup paperSize="9" scale="80" fitToHeight="0" orientation="landscape" r:id="rId1"/>
  <headerFooter>
    <oddFooter>&amp;LRačun prihoda i rashoda&amp;CNZHMGZ&amp;R&amp;P/&amp;N</oddFooter>
  </headerFooter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topLeftCell="A13" zoomScaleNormal="100" workbookViewId="0">
      <selection activeCell="H19" sqref="H19"/>
    </sheetView>
  </sheetViews>
  <sheetFormatPr defaultColWidth="9.140625" defaultRowHeight="15" outlineLevelCol="1" x14ac:dyDescent="0.25"/>
  <cols>
    <col min="1" max="1" width="46.85546875" style="19" customWidth="1"/>
    <col min="2" max="2" width="13.28515625" style="19" bestFit="1" customWidth="1"/>
    <col min="3" max="3" width="13.7109375" style="19" bestFit="1" customWidth="1"/>
    <col min="4" max="4" width="16.28515625" style="19" hidden="1" customWidth="1" outlineLevel="1"/>
    <col min="5" max="5" width="13.28515625" style="19" bestFit="1" customWidth="1" collapsed="1"/>
    <col min="6" max="7" width="14.5703125" style="19" customWidth="1"/>
    <col min="8" max="9" width="9.140625" style="19"/>
    <col min="10" max="10" width="10.140625" style="19" bestFit="1" customWidth="1"/>
    <col min="11" max="16384" width="9.140625" style="19"/>
  </cols>
  <sheetData>
    <row r="1" spans="1:10" x14ac:dyDescent="0.25">
      <c r="A1" s="102"/>
      <c r="B1" s="102"/>
      <c r="C1" s="102"/>
      <c r="D1" s="102"/>
      <c r="E1" s="103"/>
      <c r="F1" s="103"/>
      <c r="G1" s="103"/>
    </row>
    <row r="2" spans="1:10" x14ac:dyDescent="0.25">
      <c r="A2" s="307" t="s">
        <v>6</v>
      </c>
      <c r="B2" s="307"/>
      <c r="C2" s="307"/>
      <c r="D2" s="307"/>
      <c r="E2" s="307"/>
      <c r="F2" s="307"/>
      <c r="G2" s="307"/>
    </row>
    <row r="3" spans="1:10" x14ac:dyDescent="0.25">
      <c r="A3" s="102"/>
      <c r="B3" s="3"/>
      <c r="C3" s="3"/>
      <c r="D3" s="3"/>
      <c r="E3" s="40"/>
      <c r="F3" s="104"/>
      <c r="G3" s="106" t="s">
        <v>36</v>
      </c>
    </row>
    <row r="4" spans="1:10" ht="46.5" customHeight="1" x14ac:dyDescent="0.25">
      <c r="A4" s="87" t="s">
        <v>2</v>
      </c>
      <c r="B4" s="88" t="s">
        <v>366</v>
      </c>
      <c r="C4" s="89" t="s">
        <v>340</v>
      </c>
      <c r="D4" s="89" t="s">
        <v>342</v>
      </c>
      <c r="E4" s="88" t="s">
        <v>339</v>
      </c>
      <c r="F4" s="89" t="s">
        <v>278</v>
      </c>
      <c r="G4" s="89" t="s">
        <v>279</v>
      </c>
    </row>
    <row r="5" spans="1:10" s="107" customFormat="1" ht="12" x14ac:dyDescent="0.25">
      <c r="A5" s="95">
        <v>1</v>
      </c>
      <c r="B5" s="96">
        <v>2</v>
      </c>
      <c r="C5" s="96">
        <v>3</v>
      </c>
      <c r="D5" s="96">
        <v>4</v>
      </c>
      <c r="E5" s="96">
        <v>5</v>
      </c>
      <c r="F5" s="96" t="s">
        <v>5</v>
      </c>
      <c r="G5" s="96" t="s">
        <v>34</v>
      </c>
    </row>
    <row r="6" spans="1:10" x14ac:dyDescent="0.25">
      <c r="A6" s="108" t="s">
        <v>135</v>
      </c>
      <c r="B6" s="109">
        <f>+B7+B8+B9+B10+B11+B12+B13+B14+B15+B16+B17</f>
        <v>11721585.329999998</v>
      </c>
      <c r="C6" s="167">
        <f>SUM(C7:C17)</f>
        <v>28197850</v>
      </c>
      <c r="D6" s="109"/>
      <c r="E6" s="109">
        <f>+E7+E8+E9+E10+E11+E12+E13+E14+E15+E16+E17</f>
        <v>12844300.629999999</v>
      </c>
      <c r="F6" s="110">
        <f t="shared" ref="F6:G31" si="0">IFERROR($E6/B6*100,"")</f>
        <v>109.57818646874109</v>
      </c>
      <c r="G6" s="110">
        <f t="shared" si="0"/>
        <v>45.550638186953968</v>
      </c>
      <c r="J6" s="115"/>
    </row>
    <row r="7" spans="1:10" ht="30" x14ac:dyDescent="0.25">
      <c r="A7" s="92" t="s">
        <v>290</v>
      </c>
      <c r="B7" s="100">
        <v>641697.27</v>
      </c>
      <c r="C7" s="166">
        <v>2801600</v>
      </c>
      <c r="D7" s="98"/>
      <c r="E7" s="100">
        <v>572610.43999999994</v>
      </c>
      <c r="F7" s="111">
        <f>IFERROR($E7/B7*100,"")</f>
        <v>89.23373477964148</v>
      </c>
      <c r="G7" s="189">
        <f t="shared" si="0"/>
        <v>20.438693603655054</v>
      </c>
    </row>
    <row r="8" spans="1:10" ht="30" x14ac:dyDescent="0.25">
      <c r="A8" s="92" t="s">
        <v>291</v>
      </c>
      <c r="B8" s="100">
        <v>453613.38</v>
      </c>
      <c r="C8" s="166">
        <f>907230+296340+185000+19580</f>
        <v>1408150</v>
      </c>
      <c r="D8" s="98"/>
      <c r="E8" s="100">
        <f>141798.28+907226.76</f>
        <v>1049025.04</v>
      </c>
      <c r="F8" s="111">
        <f t="shared" si="0"/>
        <v>231.25972165988577</v>
      </c>
      <c r="G8" s="189">
        <f t="shared" si="0"/>
        <v>74.496682881795266</v>
      </c>
      <c r="J8" s="115"/>
    </row>
    <row r="9" spans="1:10" ht="30" x14ac:dyDescent="0.25">
      <c r="A9" s="92" t="s">
        <v>292</v>
      </c>
      <c r="B9" s="100">
        <v>167708.98000000001</v>
      </c>
      <c r="C9" s="166">
        <v>325600</v>
      </c>
      <c r="D9" s="98"/>
      <c r="E9" s="100">
        <v>170327.05</v>
      </c>
      <c r="F9" s="111">
        <f t="shared" ref="F9:F10" si="1">IFERROR($E9/B9*100,"")</f>
        <v>101.56107919802504</v>
      </c>
      <c r="G9" s="189">
        <f t="shared" ref="G9:G10" si="2">IFERROR($E9/C9*100,"")</f>
        <v>52.311747542997544</v>
      </c>
    </row>
    <row r="10" spans="1:10" ht="30" x14ac:dyDescent="0.25">
      <c r="A10" s="92" t="s">
        <v>293</v>
      </c>
      <c r="B10" s="100">
        <v>10135068.68</v>
      </c>
      <c r="C10" s="166">
        <v>23280500</v>
      </c>
      <c r="D10" s="98"/>
      <c r="E10" s="100">
        <v>10917147.42</v>
      </c>
      <c r="F10" s="111">
        <f t="shared" si="1"/>
        <v>107.71656083143584</v>
      </c>
      <c r="G10" s="189">
        <f t="shared" si="2"/>
        <v>46.893955971735998</v>
      </c>
    </row>
    <row r="11" spans="1:10" x14ac:dyDescent="0.25">
      <c r="A11" s="92" t="s">
        <v>294</v>
      </c>
      <c r="B11" s="100"/>
      <c r="C11" s="166">
        <v>150000</v>
      </c>
      <c r="D11" s="98"/>
      <c r="E11" s="100"/>
      <c r="F11" s="111" t="str">
        <f t="shared" si="0"/>
        <v/>
      </c>
      <c r="G11" s="189">
        <f t="shared" si="0"/>
        <v>0</v>
      </c>
    </row>
    <row r="12" spans="1:10" ht="30" x14ac:dyDescent="0.25">
      <c r="A12" s="92" t="s">
        <v>295</v>
      </c>
      <c r="B12" s="100"/>
      <c r="C12" s="99"/>
      <c r="D12" s="98"/>
      <c r="E12" s="100"/>
      <c r="F12" s="111" t="str">
        <f t="shared" si="0"/>
        <v/>
      </c>
      <c r="G12" s="189" t="str">
        <f t="shared" si="0"/>
        <v/>
      </c>
    </row>
    <row r="13" spans="1:10" ht="30" x14ac:dyDescent="0.25">
      <c r="A13" s="92" t="s">
        <v>296</v>
      </c>
      <c r="B13" s="100"/>
      <c r="C13" s="166"/>
      <c r="D13" s="98"/>
      <c r="E13" s="100"/>
      <c r="F13" s="111" t="str">
        <f t="shared" si="0"/>
        <v/>
      </c>
      <c r="G13" s="189" t="str">
        <f t="shared" si="0"/>
        <v/>
      </c>
    </row>
    <row r="14" spans="1:10" ht="30" x14ac:dyDescent="0.25">
      <c r="A14" s="92" t="s">
        <v>322</v>
      </c>
      <c r="B14" s="100">
        <v>319040.02</v>
      </c>
      <c r="C14" s="166">
        <v>220000</v>
      </c>
      <c r="D14" s="98"/>
      <c r="E14" s="100">
        <v>135190.68</v>
      </c>
      <c r="F14" s="111">
        <f t="shared" si="0"/>
        <v>42.374207474034129</v>
      </c>
      <c r="G14" s="189">
        <f t="shared" si="0"/>
        <v>61.45030909090908</v>
      </c>
    </row>
    <row r="15" spans="1:10" x14ac:dyDescent="0.25">
      <c r="A15" s="92" t="s">
        <v>297</v>
      </c>
      <c r="B15" s="100">
        <v>4457</v>
      </c>
      <c r="C15" s="166"/>
      <c r="D15" s="112"/>
      <c r="E15" s="100"/>
      <c r="F15" s="111">
        <f t="shared" si="0"/>
        <v>0</v>
      </c>
      <c r="G15" s="110" t="str">
        <f t="shared" si="0"/>
        <v/>
      </c>
    </row>
    <row r="16" spans="1:10" ht="30" x14ac:dyDescent="0.25">
      <c r="A16" s="92" t="s">
        <v>298</v>
      </c>
      <c r="B16" s="100"/>
      <c r="C16" s="166">
        <v>12000</v>
      </c>
      <c r="D16" s="112"/>
      <c r="E16" s="100"/>
      <c r="F16" s="111" t="str">
        <f t="shared" si="0"/>
        <v/>
      </c>
      <c r="G16" s="110">
        <f t="shared" si="0"/>
        <v>0</v>
      </c>
    </row>
    <row r="17" spans="1:7" ht="30" x14ac:dyDescent="0.25">
      <c r="A17" s="92" t="s">
        <v>299</v>
      </c>
      <c r="B17" s="100"/>
      <c r="C17" s="166"/>
      <c r="D17" s="112"/>
      <c r="E17" s="100"/>
      <c r="F17" s="111" t="str">
        <f t="shared" si="0"/>
        <v/>
      </c>
      <c r="G17" s="111" t="str">
        <f t="shared" si="0"/>
        <v/>
      </c>
    </row>
    <row r="18" spans="1:7" ht="33" customHeight="1" x14ac:dyDescent="0.25"/>
    <row r="19" spans="1:7" ht="60" x14ac:dyDescent="0.25">
      <c r="A19" s="87" t="s">
        <v>2</v>
      </c>
      <c r="B19" s="88" t="s">
        <v>366</v>
      </c>
      <c r="C19" s="89" t="s">
        <v>340</v>
      </c>
      <c r="D19" s="89" t="s">
        <v>342</v>
      </c>
      <c r="E19" s="88" t="s">
        <v>367</v>
      </c>
      <c r="F19" s="89" t="s">
        <v>278</v>
      </c>
      <c r="G19" s="89" t="s">
        <v>279</v>
      </c>
    </row>
    <row r="20" spans="1:7" x14ac:dyDescent="0.25">
      <c r="A20" s="90" t="s">
        <v>136</v>
      </c>
      <c r="B20" s="114">
        <f>SUM(B21:B31)</f>
        <v>11373543.66</v>
      </c>
      <c r="C20" s="168">
        <f>SUM(C21:C31)</f>
        <v>28197850</v>
      </c>
      <c r="D20" s="113"/>
      <c r="E20" s="114">
        <f>SUM(E21:E31)</f>
        <v>13188173.73</v>
      </c>
      <c r="F20" s="110">
        <f t="shared" si="0"/>
        <v>115.95483451988613</v>
      </c>
      <c r="G20" s="110">
        <f t="shared" si="0"/>
        <v>46.77013931913249</v>
      </c>
    </row>
    <row r="21" spans="1:7" ht="30" x14ac:dyDescent="0.25">
      <c r="A21" s="92" t="s">
        <v>290</v>
      </c>
      <c r="B21" s="100">
        <v>637223.56000000006</v>
      </c>
      <c r="C21" s="166">
        <v>2801600</v>
      </c>
      <c r="D21" s="112"/>
      <c r="E21" s="100">
        <v>1427927.52</v>
      </c>
      <c r="F21" s="111">
        <f t="shared" si="0"/>
        <v>224.08580122178782</v>
      </c>
      <c r="G21" s="111">
        <f t="shared" si="0"/>
        <v>50.968286693318113</v>
      </c>
    </row>
    <row r="22" spans="1:7" ht="30" x14ac:dyDescent="0.25">
      <c r="A22" s="92" t="s">
        <v>291</v>
      </c>
      <c r="B22" s="100">
        <v>469119.64</v>
      </c>
      <c r="C22" s="166">
        <v>1408150</v>
      </c>
      <c r="D22" s="112"/>
      <c r="E22" s="100">
        <f>134044.23+453613.38</f>
        <v>587657.61</v>
      </c>
      <c r="F22" s="111">
        <f t="shared" si="0"/>
        <v>125.26817466009309</v>
      </c>
      <c r="G22" s="111">
        <f t="shared" si="0"/>
        <v>41.732600220146999</v>
      </c>
    </row>
    <row r="23" spans="1:7" ht="30" x14ac:dyDescent="0.25">
      <c r="A23" s="92" t="s">
        <v>292</v>
      </c>
      <c r="B23" s="100">
        <v>167708.98000000001</v>
      </c>
      <c r="C23" s="166">
        <v>325600</v>
      </c>
      <c r="D23" s="112"/>
      <c r="E23" s="100">
        <v>86755.14</v>
      </c>
      <c r="F23" s="111">
        <f t="shared" si="0"/>
        <v>51.729573455160235</v>
      </c>
      <c r="G23" s="111">
        <f t="shared" si="0"/>
        <v>26.64469901719902</v>
      </c>
    </row>
    <row r="24" spans="1:7" ht="30" x14ac:dyDescent="0.25">
      <c r="A24" s="92" t="s">
        <v>293</v>
      </c>
      <c r="B24" s="100">
        <v>9775994.5600000005</v>
      </c>
      <c r="C24" s="166">
        <v>23280500</v>
      </c>
      <c r="D24" s="112"/>
      <c r="E24" s="100">
        <v>10975033.57</v>
      </c>
      <c r="F24" s="111">
        <f t="shared" si="0"/>
        <v>112.26513581447819</v>
      </c>
      <c r="G24" s="111">
        <f t="shared" si="0"/>
        <v>47.142602478469108</v>
      </c>
    </row>
    <row r="25" spans="1:7" x14ac:dyDescent="0.25">
      <c r="A25" s="92" t="s">
        <v>294</v>
      </c>
      <c r="B25" s="100"/>
      <c r="C25" s="166">
        <v>150000</v>
      </c>
      <c r="D25" s="112"/>
      <c r="E25" s="100"/>
      <c r="F25" s="111" t="str">
        <f t="shared" si="0"/>
        <v/>
      </c>
      <c r="G25" s="111">
        <f t="shared" si="0"/>
        <v>0</v>
      </c>
    </row>
    <row r="26" spans="1:7" ht="30" x14ac:dyDescent="0.25">
      <c r="A26" s="92" t="s">
        <v>295</v>
      </c>
      <c r="B26" s="100"/>
      <c r="C26" s="99"/>
      <c r="D26" s="112"/>
      <c r="E26" s="100"/>
      <c r="F26" s="111" t="str">
        <f t="shared" si="0"/>
        <v/>
      </c>
      <c r="G26" s="111" t="str">
        <f t="shared" si="0"/>
        <v/>
      </c>
    </row>
    <row r="27" spans="1:7" ht="30" x14ac:dyDescent="0.25">
      <c r="A27" s="92" t="s">
        <v>296</v>
      </c>
      <c r="B27" s="100"/>
      <c r="C27" s="166"/>
      <c r="D27" s="112"/>
      <c r="E27" s="100"/>
      <c r="F27" s="111" t="str">
        <f t="shared" si="0"/>
        <v/>
      </c>
      <c r="G27" s="111" t="str">
        <f t="shared" si="0"/>
        <v/>
      </c>
    </row>
    <row r="28" spans="1:7" ht="30" x14ac:dyDescent="0.25">
      <c r="A28" s="92" t="s">
        <v>322</v>
      </c>
      <c r="B28" s="100">
        <v>319039.92</v>
      </c>
      <c r="C28" s="166">
        <v>220000</v>
      </c>
      <c r="D28" s="112"/>
      <c r="E28" s="100">
        <v>110799.89</v>
      </c>
      <c r="F28" s="111">
        <f t="shared" ref="F28" si="3">IFERROR($E28/B28*100,"")</f>
        <v>34.729161792668457</v>
      </c>
      <c r="G28" s="111">
        <f>IFERROR($E28/C28*100,"")</f>
        <v>50.363586363636358</v>
      </c>
    </row>
    <row r="29" spans="1:7" x14ac:dyDescent="0.25">
      <c r="A29" s="92" t="s">
        <v>297</v>
      </c>
      <c r="B29" s="100">
        <v>4457</v>
      </c>
      <c r="C29" s="99"/>
      <c r="D29" s="112"/>
      <c r="E29" s="100"/>
      <c r="F29" s="111">
        <f t="shared" si="0"/>
        <v>0</v>
      </c>
      <c r="G29" s="111" t="str">
        <f t="shared" si="0"/>
        <v/>
      </c>
    </row>
    <row r="30" spans="1:7" ht="30" x14ac:dyDescent="0.25">
      <c r="A30" s="92" t="s">
        <v>298</v>
      </c>
      <c r="B30" s="100"/>
      <c r="C30" s="166">
        <v>12000</v>
      </c>
      <c r="D30" s="112"/>
      <c r="E30" s="100"/>
      <c r="F30" s="111" t="str">
        <f t="shared" si="0"/>
        <v/>
      </c>
      <c r="G30" s="111">
        <f t="shared" si="0"/>
        <v>0</v>
      </c>
    </row>
    <row r="31" spans="1:7" ht="30" x14ac:dyDescent="0.25">
      <c r="A31" s="92" t="s">
        <v>299</v>
      </c>
      <c r="B31" s="100"/>
      <c r="C31" s="166"/>
      <c r="D31" s="112"/>
      <c r="E31" s="100"/>
      <c r="F31" s="111" t="str">
        <f t="shared" si="0"/>
        <v/>
      </c>
      <c r="G31" s="111" t="str">
        <f t="shared" si="0"/>
        <v/>
      </c>
    </row>
    <row r="35" spans="3:4" x14ac:dyDescent="0.25">
      <c r="C35" s="221"/>
    </row>
    <row r="38" spans="3:4" x14ac:dyDescent="0.25">
      <c r="D38" s="222" t="s">
        <v>338</v>
      </c>
    </row>
  </sheetData>
  <mergeCells count="1">
    <mergeCell ref="A2:G2"/>
  </mergeCells>
  <pageMargins left="0.51181102362204722" right="0.51181102362204722" top="0.74803149606299213" bottom="0.74803149606299213" header="0.31496062992125984" footer="0.31496062992125984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zoomScaleNormal="100" workbookViewId="0">
      <selection activeCell="C16" sqref="C16"/>
    </sheetView>
  </sheetViews>
  <sheetFormatPr defaultColWidth="9.140625" defaultRowHeight="15" outlineLevelCol="1" x14ac:dyDescent="0.25"/>
  <cols>
    <col min="1" max="1" width="40.7109375" customWidth="1"/>
    <col min="2" max="2" width="15.7109375" bestFit="1" customWidth="1"/>
    <col min="3" max="3" width="15.140625" customWidth="1"/>
    <col min="4" max="4" width="17" hidden="1" customWidth="1" outlineLevel="1"/>
    <col min="5" max="5" width="16.28515625" customWidth="1" collapsed="1"/>
    <col min="6" max="6" width="11.7109375" customWidth="1"/>
    <col min="7" max="7" width="11.5703125" customWidth="1"/>
  </cols>
  <sheetData>
    <row r="1" spans="1:7" ht="18.75" x14ac:dyDescent="0.25">
      <c r="A1" s="85"/>
      <c r="B1" s="85"/>
      <c r="C1" s="85"/>
      <c r="D1" s="85"/>
      <c r="E1" s="86"/>
      <c r="F1" s="86"/>
      <c r="G1" s="86"/>
    </row>
    <row r="2" spans="1:7" ht="15.75" customHeight="1" x14ac:dyDescent="0.25">
      <c r="A2" s="308" t="s">
        <v>10</v>
      </c>
      <c r="B2" s="308"/>
      <c r="C2" s="308"/>
      <c r="D2" s="308"/>
      <c r="E2" s="308"/>
      <c r="F2" s="308"/>
      <c r="G2" s="308"/>
    </row>
    <row r="3" spans="1:7" ht="18.75" x14ac:dyDescent="0.25">
      <c r="A3" s="85"/>
      <c r="B3" s="3"/>
      <c r="C3" s="3"/>
      <c r="D3" s="3"/>
      <c r="E3" s="40"/>
      <c r="F3" s="41"/>
      <c r="G3" s="42" t="s">
        <v>36</v>
      </c>
    </row>
    <row r="4" spans="1:7" ht="45" x14ac:dyDescent="0.25">
      <c r="A4" s="87" t="s">
        <v>2</v>
      </c>
      <c r="B4" s="88" t="s">
        <v>343</v>
      </c>
      <c r="C4" s="89" t="s">
        <v>333</v>
      </c>
      <c r="D4" s="89" t="s">
        <v>342</v>
      </c>
      <c r="E4" s="88" t="s">
        <v>344</v>
      </c>
      <c r="F4" s="89" t="s">
        <v>278</v>
      </c>
      <c r="G4" s="89" t="s">
        <v>279</v>
      </c>
    </row>
    <row r="5" spans="1:7" s="97" customFormat="1" ht="12" x14ac:dyDescent="0.2">
      <c r="A5" s="95">
        <v>1</v>
      </c>
      <c r="B5" s="96">
        <v>2</v>
      </c>
      <c r="C5" s="96">
        <v>3</v>
      </c>
      <c r="D5" s="96">
        <v>4</v>
      </c>
      <c r="E5" s="96">
        <v>5</v>
      </c>
      <c r="F5" s="96" t="s">
        <v>5</v>
      </c>
      <c r="G5" s="96" t="s">
        <v>34</v>
      </c>
    </row>
    <row r="6" spans="1:7" s="10" customFormat="1" ht="15.75" customHeight="1" x14ac:dyDescent="0.25">
      <c r="A6" s="90" t="s">
        <v>136</v>
      </c>
      <c r="B6" s="227">
        <f>+B7</f>
        <v>10919930.279999999</v>
      </c>
      <c r="C6" s="227">
        <f>+C7</f>
        <v>26552920</v>
      </c>
      <c r="D6" s="228">
        <f>+D7</f>
        <v>0</v>
      </c>
      <c r="E6" s="227">
        <f>+E7</f>
        <v>12734560.350000001</v>
      </c>
      <c r="F6" s="123">
        <f>IFERROR($E6/B6*100,"")</f>
        <v>116.61759758048566</v>
      </c>
      <c r="G6" s="123">
        <f>IFERROR($E6/C6*100,"")</f>
        <v>47.959171157070493</v>
      </c>
    </row>
    <row r="7" spans="1:7" ht="15.75" customHeight="1" x14ac:dyDescent="0.25">
      <c r="A7" s="92" t="s">
        <v>137</v>
      </c>
      <c r="B7" s="169">
        <f>+B8+B9+B10</f>
        <v>10919930.279999999</v>
      </c>
      <c r="C7" s="169">
        <f>+C8+C9+C10</f>
        <v>26552920</v>
      </c>
      <c r="D7" s="169">
        <f t="shared" ref="D7:E7" si="0">+D8+D9+D10</f>
        <v>0</v>
      </c>
      <c r="E7" s="169">
        <f t="shared" si="0"/>
        <v>12734560.350000001</v>
      </c>
      <c r="F7" s="101">
        <f>IFERROR($E7/B7*100,"")</f>
        <v>116.61759758048566</v>
      </c>
      <c r="G7" s="101">
        <f t="shared" ref="G7:G10" si="1">IFERROR($E7/C7*100,"")</f>
        <v>47.959171157070493</v>
      </c>
    </row>
    <row r="8" spans="1:7" x14ac:dyDescent="0.25">
      <c r="A8" s="93" t="s">
        <v>138</v>
      </c>
      <c r="B8" s="169">
        <v>319016.02</v>
      </c>
      <c r="C8" s="169">
        <v>220000</v>
      </c>
      <c r="D8" s="171"/>
      <c r="E8" s="169">
        <v>110799.89</v>
      </c>
      <c r="F8" s="101">
        <f t="shared" ref="F8:F10" si="2">IFERROR($E8/B8*100,"")</f>
        <v>34.731763627419085</v>
      </c>
      <c r="G8" s="101">
        <f t="shared" si="1"/>
        <v>50.363586363636358</v>
      </c>
    </row>
    <row r="9" spans="1:7" x14ac:dyDescent="0.25">
      <c r="A9" s="94" t="s">
        <v>139</v>
      </c>
      <c r="B9" s="169"/>
      <c r="C9" s="9"/>
      <c r="D9" s="99"/>
      <c r="E9" s="169"/>
      <c r="F9" s="101" t="str">
        <f t="shared" si="2"/>
        <v/>
      </c>
      <c r="G9" s="101" t="str">
        <f t="shared" si="1"/>
        <v/>
      </c>
    </row>
    <row r="10" spans="1:7" ht="30" x14ac:dyDescent="0.25">
      <c r="A10" s="92" t="s">
        <v>289</v>
      </c>
      <c r="B10" s="169">
        <v>10600914.26</v>
      </c>
      <c r="C10" s="169">
        <v>26332920</v>
      </c>
      <c r="D10" s="171"/>
      <c r="E10" s="169">
        <v>12623760.460000001</v>
      </c>
      <c r="F10" s="101">
        <f t="shared" si="2"/>
        <v>119.08180889296243</v>
      </c>
      <c r="G10" s="101">
        <f t="shared" si="1"/>
        <v>47.939083322320506</v>
      </c>
    </row>
    <row r="12" spans="1:7" x14ac:dyDescent="0.25">
      <c r="B12" s="84"/>
    </row>
    <row r="13" spans="1:7" x14ac:dyDescent="0.25">
      <c r="B13" s="84"/>
    </row>
    <row r="14" spans="1:7" x14ac:dyDescent="0.25">
      <c r="B14" s="84"/>
    </row>
    <row r="15" spans="1:7" x14ac:dyDescent="0.25">
      <c r="B15" s="84"/>
    </row>
    <row r="16" spans="1:7" x14ac:dyDescent="0.25">
      <c r="B16" s="84"/>
      <c r="C16" s="221"/>
    </row>
    <row r="17" spans="3:4" x14ac:dyDescent="0.25">
      <c r="C17" s="222"/>
    </row>
    <row r="18" spans="3:4" x14ac:dyDescent="0.25">
      <c r="D18" s="222"/>
    </row>
  </sheetData>
  <mergeCells count="1">
    <mergeCell ref="A2:G2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zoomScaleNormal="100" workbookViewId="0">
      <selection activeCell="C22" sqref="C22"/>
    </sheetView>
  </sheetViews>
  <sheetFormatPr defaultRowHeight="15" outlineLevelCol="1" x14ac:dyDescent="0.25"/>
  <cols>
    <col min="1" max="1" width="53.42578125" customWidth="1"/>
    <col min="2" max="3" width="13.85546875" customWidth="1"/>
    <col min="4" max="4" width="7.5703125" hidden="1" customWidth="1" outlineLevel="1"/>
    <col min="5" max="5" width="14" customWidth="1" collapsed="1"/>
    <col min="6" max="7" width="11.85546875" customWidth="1"/>
    <col min="8" max="9" width="25.28515625" customWidth="1"/>
    <col min="10" max="11" width="15.7109375" customWidth="1"/>
  </cols>
  <sheetData>
    <row r="1" spans="1:11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customHeight="1" x14ac:dyDescent="0.25">
      <c r="A2" s="33" t="s">
        <v>20</v>
      </c>
      <c r="B2" s="33"/>
      <c r="C2" s="33"/>
      <c r="D2" s="33"/>
      <c r="E2" s="33"/>
      <c r="F2" s="33"/>
      <c r="G2" s="33"/>
      <c r="H2" s="32"/>
      <c r="I2" s="32"/>
      <c r="J2" s="32"/>
      <c r="K2" s="32"/>
    </row>
    <row r="3" spans="1:11" ht="15.75" customHeight="1" x14ac:dyDescent="0.25">
      <c r="A3" s="33" t="s">
        <v>7</v>
      </c>
      <c r="B3" s="33"/>
      <c r="C3" s="33"/>
      <c r="D3" s="33"/>
      <c r="E3" s="33"/>
      <c r="F3" s="33"/>
      <c r="G3" s="33"/>
      <c r="H3" s="32"/>
      <c r="I3" s="32"/>
      <c r="J3" s="32"/>
      <c r="K3" s="32"/>
    </row>
    <row r="4" spans="1:11" ht="10.5" customHeight="1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2"/>
    </row>
    <row r="5" spans="1:11" ht="10.5" customHeight="1" x14ac:dyDescent="0.25"/>
    <row r="6" spans="1:11" ht="18" x14ac:dyDescent="0.25">
      <c r="A6" s="1"/>
      <c r="B6" s="3"/>
      <c r="C6" s="3"/>
      <c r="D6" s="3"/>
      <c r="E6" s="40"/>
      <c r="F6" s="41"/>
      <c r="G6" s="42" t="s">
        <v>36</v>
      </c>
    </row>
    <row r="7" spans="1:11" ht="45" x14ac:dyDescent="0.25">
      <c r="A7" s="25" t="s">
        <v>2</v>
      </c>
      <c r="B7" s="88" t="s">
        <v>343</v>
      </c>
      <c r="C7" s="89" t="s">
        <v>333</v>
      </c>
      <c r="D7" s="89" t="s">
        <v>342</v>
      </c>
      <c r="E7" s="88" t="s">
        <v>344</v>
      </c>
      <c r="F7" s="89" t="s">
        <v>278</v>
      </c>
      <c r="G7" s="89" t="s">
        <v>279</v>
      </c>
    </row>
    <row r="8" spans="1:11" x14ac:dyDescent="0.25">
      <c r="A8" s="21">
        <v>1</v>
      </c>
      <c r="B8" s="21">
        <v>2</v>
      </c>
      <c r="C8" s="20">
        <v>3</v>
      </c>
      <c r="D8" s="20">
        <v>4</v>
      </c>
      <c r="E8" s="20">
        <v>5</v>
      </c>
      <c r="F8" s="20" t="s">
        <v>5</v>
      </c>
      <c r="G8" s="20" t="s">
        <v>34</v>
      </c>
    </row>
    <row r="9" spans="1:11" x14ac:dyDescent="0.25">
      <c r="A9" s="26" t="s">
        <v>131</v>
      </c>
      <c r="B9" s="29">
        <f>+B10</f>
        <v>0</v>
      </c>
      <c r="C9" s="172">
        <v>0</v>
      </c>
      <c r="D9" s="29"/>
      <c r="E9" s="29">
        <v>0</v>
      </c>
      <c r="F9" s="35" t="str">
        <f t="shared" ref="F9:F16" si="0">IFERROR($E9/B9*100,"")</f>
        <v/>
      </c>
      <c r="G9" s="35" t="str">
        <f t="shared" ref="G9:G16" si="1">IFERROR($E9/C9*100,"")</f>
        <v/>
      </c>
    </row>
    <row r="10" spans="1:11" x14ac:dyDescent="0.25">
      <c r="A10" s="27" t="s">
        <v>132</v>
      </c>
      <c r="B10" s="30">
        <f>+B11</f>
        <v>0</v>
      </c>
      <c r="C10" s="173">
        <v>0</v>
      </c>
      <c r="D10" s="30"/>
      <c r="E10" s="30">
        <v>0</v>
      </c>
      <c r="F10" s="36" t="str">
        <f t="shared" si="0"/>
        <v/>
      </c>
      <c r="G10" s="36" t="str">
        <f t="shared" si="1"/>
        <v/>
      </c>
    </row>
    <row r="11" spans="1:11" x14ac:dyDescent="0.25">
      <c r="A11" s="75" t="s">
        <v>133</v>
      </c>
      <c r="B11" s="78">
        <f>+B12</f>
        <v>0</v>
      </c>
      <c r="C11" s="174">
        <v>0</v>
      </c>
      <c r="D11" s="78"/>
      <c r="E11" s="78">
        <v>0</v>
      </c>
      <c r="F11" s="76" t="str">
        <f t="shared" si="0"/>
        <v/>
      </c>
      <c r="G11" s="76" t="str">
        <f t="shared" si="1"/>
        <v/>
      </c>
    </row>
    <row r="12" spans="1:11" x14ac:dyDescent="0.25">
      <c r="A12" s="28" t="s">
        <v>134</v>
      </c>
      <c r="B12" s="31">
        <v>0</v>
      </c>
      <c r="C12" s="175">
        <v>0</v>
      </c>
      <c r="D12" s="31"/>
      <c r="E12" s="31">
        <v>0</v>
      </c>
      <c r="F12" s="37" t="str">
        <f t="shared" si="0"/>
        <v/>
      </c>
      <c r="G12" s="37" t="str">
        <f t="shared" si="1"/>
        <v/>
      </c>
    </row>
    <row r="13" spans="1:11" x14ac:dyDescent="0.25">
      <c r="A13" s="26" t="s">
        <v>126</v>
      </c>
      <c r="B13" s="29">
        <v>453613.38</v>
      </c>
      <c r="C13" s="29">
        <f>+C14</f>
        <v>907230</v>
      </c>
      <c r="D13" s="29"/>
      <c r="E13" s="29">
        <f>+E14</f>
        <v>453613.38</v>
      </c>
      <c r="F13" s="35">
        <f t="shared" si="0"/>
        <v>100</v>
      </c>
      <c r="G13" s="35">
        <f t="shared" si="1"/>
        <v>49.999821434476374</v>
      </c>
    </row>
    <row r="14" spans="1:11" x14ac:dyDescent="0.25">
      <c r="A14" s="27" t="s">
        <v>127</v>
      </c>
      <c r="B14" s="30">
        <v>453613.38</v>
      </c>
      <c r="C14" s="173">
        <f>+C15</f>
        <v>907230</v>
      </c>
      <c r="D14" s="30"/>
      <c r="E14" s="30">
        <f>+E15</f>
        <v>453613.38</v>
      </c>
      <c r="F14" s="36">
        <f t="shared" si="0"/>
        <v>100</v>
      </c>
      <c r="G14" s="36">
        <f t="shared" si="1"/>
        <v>49.999821434476374</v>
      </c>
    </row>
    <row r="15" spans="1:11" x14ac:dyDescent="0.25">
      <c r="A15" s="75" t="s">
        <v>128</v>
      </c>
      <c r="B15" s="78">
        <v>453613.38</v>
      </c>
      <c r="C15" s="174">
        <f>+C16</f>
        <v>907230</v>
      </c>
      <c r="D15" s="78"/>
      <c r="E15" s="78">
        <f>+E16</f>
        <v>453613.38</v>
      </c>
      <c r="F15" s="76">
        <f t="shared" si="0"/>
        <v>100</v>
      </c>
      <c r="G15" s="76">
        <f>IFERROR($E15/C15*100,"")</f>
        <v>49.999821434476374</v>
      </c>
    </row>
    <row r="16" spans="1:11" x14ac:dyDescent="0.25">
      <c r="A16" s="28" t="s">
        <v>129</v>
      </c>
      <c r="B16" s="31">
        <v>453613.38</v>
      </c>
      <c r="C16" s="175">
        <v>907230</v>
      </c>
      <c r="D16" s="31"/>
      <c r="E16" s="31">
        <v>453613.38</v>
      </c>
      <c r="F16" s="37">
        <f t="shared" si="0"/>
        <v>100</v>
      </c>
      <c r="G16" s="37">
        <f t="shared" si="1"/>
        <v>49.999821434476374</v>
      </c>
    </row>
    <row r="22" spans="3:3" x14ac:dyDescent="0.25">
      <c r="C22" s="221"/>
    </row>
  </sheetData>
  <pageMargins left="0.7" right="0.7" top="0.75" bottom="0.75" header="0.3" footer="0.3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E17" sqref="E17"/>
    </sheetView>
  </sheetViews>
  <sheetFormatPr defaultColWidth="9.140625" defaultRowHeight="15" outlineLevelCol="1" x14ac:dyDescent="0.25"/>
  <cols>
    <col min="1" max="1" width="35.28515625" customWidth="1"/>
    <col min="2" max="3" width="14.5703125" customWidth="1"/>
    <col min="4" max="4" width="8.140625" hidden="1" customWidth="1" outlineLevel="1"/>
    <col min="5" max="5" width="14.5703125" customWidth="1" collapsed="1"/>
    <col min="6" max="7" width="11.7109375" customWidth="1"/>
  </cols>
  <sheetData>
    <row r="1" spans="1:7" x14ac:dyDescent="0.25">
      <c r="A1" s="102"/>
      <c r="B1" s="102"/>
      <c r="C1" s="102"/>
      <c r="D1" s="102"/>
      <c r="E1" s="103"/>
      <c r="F1" s="103"/>
      <c r="G1" s="103"/>
    </row>
    <row r="2" spans="1:7" ht="15.75" customHeight="1" x14ac:dyDescent="0.25">
      <c r="A2" s="307" t="s">
        <v>8</v>
      </c>
      <c r="B2" s="307"/>
      <c r="C2" s="307"/>
      <c r="D2" s="307"/>
      <c r="E2" s="307"/>
      <c r="F2" s="307"/>
      <c r="G2" s="307"/>
    </row>
    <row r="3" spans="1:7" x14ac:dyDescent="0.25">
      <c r="A3" s="102"/>
      <c r="B3" s="3"/>
      <c r="C3" s="3"/>
      <c r="D3" s="3"/>
      <c r="E3" s="40"/>
      <c r="F3" s="104"/>
      <c r="G3" s="42" t="s">
        <v>36</v>
      </c>
    </row>
    <row r="4" spans="1:7" ht="45" x14ac:dyDescent="0.25">
      <c r="A4" s="87" t="s">
        <v>2</v>
      </c>
      <c r="B4" s="88" t="s">
        <v>343</v>
      </c>
      <c r="C4" s="89" t="s">
        <v>333</v>
      </c>
      <c r="D4" s="89" t="s">
        <v>342</v>
      </c>
      <c r="E4" s="88" t="s">
        <v>344</v>
      </c>
      <c r="F4" s="89" t="s">
        <v>278</v>
      </c>
      <c r="G4" s="89" t="s">
        <v>279</v>
      </c>
    </row>
    <row r="5" spans="1:7" s="97" customFormat="1" ht="12" x14ac:dyDescent="0.2">
      <c r="A5" s="95">
        <v>1</v>
      </c>
      <c r="B5" s="117">
        <v>2</v>
      </c>
      <c r="C5" s="96">
        <v>3</v>
      </c>
      <c r="D5" s="96">
        <v>4</v>
      </c>
      <c r="E5" s="96">
        <v>5</v>
      </c>
      <c r="F5" s="96" t="s">
        <v>5</v>
      </c>
      <c r="G5" s="96" t="s">
        <v>34</v>
      </c>
    </row>
    <row r="6" spans="1:7" x14ac:dyDescent="0.25">
      <c r="A6" s="46" t="s">
        <v>300</v>
      </c>
      <c r="B6" s="47"/>
      <c r="C6" s="47">
        <f>SUM(C7:C7)</f>
        <v>0</v>
      </c>
      <c r="D6" s="47"/>
      <c r="E6" s="47">
        <f>SUM(E7:E7)</f>
        <v>0</v>
      </c>
      <c r="F6" s="49" t="str">
        <f t="shared" ref="F6:G10" si="0">IFERROR($E6/B6*100,"")</f>
        <v/>
      </c>
      <c r="G6" s="48" t="str">
        <f t="shared" si="0"/>
        <v/>
      </c>
    </row>
    <row r="7" spans="1:7" ht="30" x14ac:dyDescent="0.25">
      <c r="A7" s="92" t="s">
        <v>299</v>
      </c>
      <c r="B7" s="91"/>
      <c r="C7" s="176">
        <v>0</v>
      </c>
      <c r="D7" s="177"/>
      <c r="E7" s="178"/>
      <c r="F7" s="9" t="str">
        <f t="shared" si="0"/>
        <v/>
      </c>
      <c r="G7" s="116" t="str">
        <f t="shared" si="0"/>
        <v/>
      </c>
    </row>
    <row r="8" spans="1:7" x14ac:dyDescent="0.25">
      <c r="C8" s="179"/>
      <c r="D8" s="179"/>
      <c r="E8" s="179"/>
    </row>
    <row r="9" spans="1:7" ht="15.75" customHeight="1" x14ac:dyDescent="0.25">
      <c r="A9" s="90" t="s">
        <v>9</v>
      </c>
      <c r="B9" s="105">
        <v>453613.38</v>
      </c>
      <c r="C9" s="180">
        <f>SUM(C10:C10)</f>
        <v>907220</v>
      </c>
      <c r="D9" s="181"/>
      <c r="E9" s="180">
        <v>453613.38</v>
      </c>
      <c r="F9" s="49">
        <f t="shared" si="0"/>
        <v>100</v>
      </c>
      <c r="G9" s="50">
        <f t="shared" si="0"/>
        <v>50.000372566742357</v>
      </c>
    </row>
    <row r="10" spans="1:7" ht="30" x14ac:dyDescent="0.25">
      <c r="A10" s="92" t="s">
        <v>323</v>
      </c>
      <c r="B10" s="91">
        <v>453613.38</v>
      </c>
      <c r="C10" s="176">
        <v>907220</v>
      </c>
      <c r="D10" s="177"/>
      <c r="E10" s="178">
        <v>453613.38</v>
      </c>
      <c r="F10" s="9">
        <f t="shared" si="0"/>
        <v>100</v>
      </c>
      <c r="G10" s="116">
        <f t="shared" si="0"/>
        <v>50.000372566742357</v>
      </c>
    </row>
    <row r="17" spans="4:5" x14ac:dyDescent="0.25">
      <c r="D17" s="221" t="s">
        <v>337</v>
      </c>
      <c r="E17" s="221"/>
    </row>
  </sheetData>
  <mergeCells count="1">
    <mergeCell ref="A2:G2"/>
  </mergeCells>
  <pageMargins left="0.7" right="0.7" top="0.75" bottom="0.75" header="0.3" footer="0.3"/>
  <pageSetup paperSize="9" scale="8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9"/>
  <sheetViews>
    <sheetView topLeftCell="A208" zoomScaleNormal="100" workbookViewId="0">
      <selection activeCell="B14" sqref="B14"/>
    </sheetView>
  </sheetViews>
  <sheetFormatPr defaultRowHeight="15" outlineLevelCol="1" x14ac:dyDescent="0.25"/>
  <cols>
    <col min="1" max="1" width="19.5703125" style="118" bestFit="1" customWidth="1"/>
    <col min="2" max="2" width="53.42578125" style="118" customWidth="1"/>
    <col min="3" max="3" width="17.140625" hidden="1" customWidth="1" outlineLevel="1"/>
    <col min="4" max="4" width="17.28515625" customWidth="1" collapsed="1"/>
    <col min="5" max="5" width="7.7109375" customWidth="1"/>
    <col min="6" max="6" width="17.140625" customWidth="1"/>
    <col min="7" max="7" width="11.7109375" customWidth="1"/>
    <col min="8" max="8" width="9.140625" style="152"/>
    <col min="10" max="10" width="12.7109375" bestFit="1" customWidth="1"/>
    <col min="11" max="11" width="11.7109375" bestFit="1" customWidth="1"/>
    <col min="13" max="13" width="10.140625" bestFit="1" customWidth="1"/>
  </cols>
  <sheetData>
    <row r="1" spans="1:13" ht="18" x14ac:dyDescent="0.25">
      <c r="A1" s="1"/>
      <c r="B1" s="1"/>
      <c r="C1" s="1"/>
      <c r="D1" s="1"/>
      <c r="E1" s="1"/>
      <c r="F1" s="1"/>
      <c r="G1" s="2"/>
    </row>
    <row r="2" spans="1:13" ht="15.75" x14ac:dyDescent="0.25">
      <c r="A2" s="141" t="s">
        <v>3</v>
      </c>
      <c r="B2" s="142"/>
      <c r="C2" s="142"/>
      <c r="D2" s="142"/>
      <c r="E2" s="142"/>
      <c r="F2" s="142"/>
      <c r="G2" s="142"/>
    </row>
    <row r="3" spans="1:13" ht="18" x14ac:dyDescent="0.25">
      <c r="A3" s="34"/>
      <c r="B3" s="34"/>
      <c r="C3" s="34"/>
      <c r="D3" s="34"/>
      <c r="E3" s="34"/>
      <c r="F3" s="34"/>
      <c r="G3" s="51"/>
    </row>
    <row r="4" spans="1:13" ht="15.75" x14ac:dyDescent="0.25">
      <c r="A4" s="119" t="s">
        <v>21</v>
      </c>
      <c r="B4" s="119"/>
      <c r="C4" s="120"/>
      <c r="D4" s="120"/>
      <c r="E4" s="120"/>
      <c r="F4" s="120"/>
      <c r="G4" s="120"/>
    </row>
    <row r="5" spans="1:13" ht="18" x14ac:dyDescent="0.25">
      <c r="A5" s="1"/>
      <c r="B5" s="1"/>
      <c r="C5" s="1"/>
      <c r="D5" s="1"/>
      <c r="E5" s="1"/>
      <c r="F5" s="1"/>
      <c r="G5" s="121" t="s">
        <v>36</v>
      </c>
    </row>
    <row r="6" spans="1:13" ht="65.25" customHeight="1" x14ac:dyDescent="0.25">
      <c r="A6" s="12" t="s">
        <v>307</v>
      </c>
      <c r="B6" s="12" t="s">
        <v>308</v>
      </c>
      <c r="C6" s="12" t="s">
        <v>331</v>
      </c>
      <c r="D6" s="12" t="s">
        <v>333</v>
      </c>
      <c r="E6" s="12" t="s">
        <v>341</v>
      </c>
      <c r="F6" s="12" t="s">
        <v>335</v>
      </c>
      <c r="G6" s="12" t="s">
        <v>279</v>
      </c>
      <c r="K6" s="143"/>
    </row>
    <row r="7" spans="1:13" s="132" customFormat="1" ht="11.25" x14ac:dyDescent="0.2">
      <c r="A7" s="53">
        <v>1</v>
      </c>
      <c r="B7" s="53">
        <v>2</v>
      </c>
      <c r="C7" s="53">
        <v>5</v>
      </c>
      <c r="D7" s="53">
        <v>3</v>
      </c>
      <c r="E7" s="53">
        <v>4</v>
      </c>
      <c r="F7" s="53">
        <v>5</v>
      </c>
      <c r="G7" s="13" t="s">
        <v>309</v>
      </c>
    </row>
    <row r="8" spans="1:13" s="14" customFormat="1" ht="30" x14ac:dyDescent="0.25">
      <c r="A8" s="122" t="s">
        <v>140</v>
      </c>
      <c r="B8" s="122" t="s">
        <v>141</v>
      </c>
      <c r="C8" s="167">
        <f t="shared" ref="C8" si="0">+C10+C49+C67+C74+C106+C151+C165+C170+C181+C187+C193+C199</f>
        <v>11373543.659999998</v>
      </c>
      <c r="D8" s="167">
        <f>+D10+D49+D67+D74+D106+D151+D165+D170+D181+D187+D193+D199</f>
        <v>27460150</v>
      </c>
      <c r="E8" s="167">
        <f t="shared" ref="E8" si="1">+E10+E49+E67+E74+E106+E151+E165+E170+E181+E187+E193+E199</f>
        <v>0</v>
      </c>
      <c r="F8" s="167">
        <f>+F10+F49+F67+F74+F106+F151+F165+F170+F181+F187+F193+F199</f>
        <v>13188173.73</v>
      </c>
      <c r="G8" s="123">
        <f>IFERROR($F8/D8*100,"")</f>
        <v>48.026590277183487</v>
      </c>
      <c r="H8" s="155"/>
      <c r="J8" s="188"/>
    </row>
    <row r="9" spans="1:13" s="14" customFormat="1" x14ac:dyDescent="0.25">
      <c r="A9" s="128" t="s">
        <v>170</v>
      </c>
      <c r="B9" s="128" t="s">
        <v>171</v>
      </c>
      <c r="C9" s="186">
        <f>+C10</f>
        <v>608751.06000000006</v>
      </c>
      <c r="D9" s="186">
        <f>+D10</f>
        <v>2741600</v>
      </c>
      <c r="E9" s="194"/>
      <c r="F9" s="186">
        <f>+F10</f>
        <v>1427927.52</v>
      </c>
      <c r="G9" s="129">
        <f t="shared" ref="G9:G76" si="2">IFERROR($F9/D9*100,"")</f>
        <v>52.083729209220898</v>
      </c>
      <c r="H9" s="155"/>
      <c r="J9" s="188"/>
      <c r="K9" s="216"/>
      <c r="M9" s="188"/>
    </row>
    <row r="10" spans="1:13" s="14" customFormat="1" x14ac:dyDescent="0.25">
      <c r="A10" s="125" t="s">
        <v>172</v>
      </c>
      <c r="B10" s="125" t="s">
        <v>171</v>
      </c>
      <c r="C10" s="185">
        <f>+C11+C37</f>
        <v>608751.06000000006</v>
      </c>
      <c r="D10" s="185">
        <f>+D11+D37</f>
        <v>2741600</v>
      </c>
      <c r="E10" s="195"/>
      <c r="F10" s="185">
        <f>+F11+F37</f>
        <v>1427927.52</v>
      </c>
      <c r="G10" s="127">
        <f t="shared" si="2"/>
        <v>52.083729209220898</v>
      </c>
      <c r="H10" s="155"/>
      <c r="J10" s="188"/>
      <c r="K10" s="216"/>
    </row>
    <row r="11" spans="1:13" s="14" customFormat="1" x14ac:dyDescent="0.25">
      <c r="A11" s="133" t="s">
        <v>166</v>
      </c>
      <c r="B11" s="133" t="s">
        <v>167</v>
      </c>
      <c r="C11" s="183">
        <f>+C12</f>
        <v>602197.01</v>
      </c>
      <c r="D11" s="183">
        <f>+D12</f>
        <v>2729500</v>
      </c>
      <c r="E11" s="196"/>
      <c r="F11" s="183">
        <f>+F12</f>
        <v>1423794.58</v>
      </c>
      <c r="G11" s="135">
        <f t="shared" si="2"/>
        <v>52.16320131892288</v>
      </c>
      <c r="H11" s="155"/>
      <c r="J11" s="188"/>
    </row>
    <row r="12" spans="1:13" s="14" customFormat="1" x14ac:dyDescent="0.25">
      <c r="A12" s="137" t="s">
        <v>168</v>
      </c>
      <c r="B12" s="137" t="s">
        <v>169</v>
      </c>
      <c r="C12" s="184">
        <f>+C16+C26+C31</f>
        <v>602197.01</v>
      </c>
      <c r="D12" s="184">
        <f>+D16+D26+D31</f>
        <v>2729500</v>
      </c>
      <c r="E12" s="197"/>
      <c r="F12" s="184">
        <f>+F16+F26+F31</f>
        <v>1423794.58</v>
      </c>
      <c r="G12" s="139">
        <f t="shared" si="2"/>
        <v>52.16320131892288</v>
      </c>
      <c r="H12" s="155"/>
      <c r="J12" s="188"/>
      <c r="K12" s="188"/>
    </row>
    <row r="13" spans="1:13" s="241" customFormat="1" x14ac:dyDescent="0.25">
      <c r="A13" s="122" t="s">
        <v>173</v>
      </c>
      <c r="B13" s="122" t="s">
        <v>174</v>
      </c>
      <c r="C13" s="167"/>
      <c r="D13" s="167">
        <f>SUM(D14:D15)</f>
        <v>0</v>
      </c>
      <c r="E13" s="242"/>
      <c r="F13" s="167">
        <f>SUM(F14:F15)</f>
        <v>0</v>
      </c>
      <c r="G13" s="123"/>
      <c r="H13" s="252"/>
      <c r="J13" s="243"/>
    </row>
    <row r="14" spans="1:13" s="14" customFormat="1" x14ac:dyDescent="0.25">
      <c r="A14" s="18" t="s">
        <v>175</v>
      </c>
      <c r="B14" s="18" t="s">
        <v>176</v>
      </c>
      <c r="C14" s="182"/>
      <c r="D14" s="182"/>
      <c r="E14" s="198"/>
      <c r="F14" s="182"/>
      <c r="G14" s="101"/>
      <c r="H14" s="155"/>
      <c r="J14" s="188"/>
    </row>
    <row r="15" spans="1:13" s="14" customFormat="1" x14ac:dyDescent="0.25">
      <c r="A15" s="18" t="s">
        <v>177</v>
      </c>
      <c r="B15" s="18" t="s">
        <v>178</v>
      </c>
      <c r="C15" s="182"/>
      <c r="D15" s="182"/>
      <c r="E15" s="198"/>
      <c r="F15" s="182"/>
      <c r="G15" s="101"/>
      <c r="H15" s="155"/>
      <c r="J15" s="188"/>
      <c r="K15" s="188"/>
    </row>
    <row r="16" spans="1:13" s="241" customFormat="1" x14ac:dyDescent="0.25">
      <c r="A16" s="122" t="s">
        <v>179</v>
      </c>
      <c r="B16" s="122" t="s">
        <v>180</v>
      </c>
      <c r="C16" s="229">
        <f>SUM(C17:C25)</f>
        <v>592490.04</v>
      </c>
      <c r="D16" s="229">
        <f>SUM(D17:D26)</f>
        <v>1129500</v>
      </c>
      <c r="E16" s="240"/>
      <c r="F16" s="229">
        <f>SUM(F17:F25)</f>
        <v>539572.03</v>
      </c>
      <c r="G16" s="123"/>
      <c r="H16" s="252"/>
    </row>
    <row r="17" spans="1:11" s="170" customFormat="1" x14ac:dyDescent="0.25">
      <c r="A17" s="187">
        <v>3213</v>
      </c>
      <c r="B17" s="18" t="s">
        <v>237</v>
      </c>
      <c r="C17" s="201">
        <v>8983.2900000000009</v>
      </c>
      <c r="D17" s="201"/>
      <c r="E17" s="202"/>
      <c r="F17" s="201"/>
      <c r="G17" s="101" t="e">
        <f t="shared" ref="G17:G22" si="3">+F17/D17*100</f>
        <v>#DIV/0!</v>
      </c>
      <c r="H17" s="155"/>
    </row>
    <row r="18" spans="1:11" s="170" customFormat="1" x14ac:dyDescent="0.25">
      <c r="A18" s="187">
        <v>3223</v>
      </c>
      <c r="B18" s="18" t="s">
        <v>241</v>
      </c>
      <c r="C18" s="201">
        <v>41589.54</v>
      </c>
      <c r="D18" s="201">
        <v>239500</v>
      </c>
      <c r="E18" s="202"/>
      <c r="F18" s="201">
        <v>96229.67</v>
      </c>
      <c r="G18" s="101">
        <f t="shared" si="3"/>
        <v>40.179402922755742</v>
      </c>
      <c r="H18" s="155"/>
      <c r="J18" s="188"/>
      <c r="K18" s="188"/>
    </row>
    <row r="19" spans="1:11" s="170" customFormat="1" x14ac:dyDescent="0.25">
      <c r="A19" s="187">
        <v>3224</v>
      </c>
      <c r="B19" s="200" t="s">
        <v>205</v>
      </c>
      <c r="C19" s="201">
        <v>69686.91</v>
      </c>
      <c r="D19" s="201">
        <v>70000</v>
      </c>
      <c r="E19" s="202"/>
      <c r="F19" s="201">
        <v>49115.68</v>
      </c>
      <c r="G19" s="101"/>
      <c r="H19" s="155"/>
      <c r="K19" s="188"/>
    </row>
    <row r="20" spans="1:11" s="170" customFormat="1" x14ac:dyDescent="0.25">
      <c r="A20" s="187">
        <v>3225</v>
      </c>
      <c r="B20" s="18" t="s">
        <v>313</v>
      </c>
      <c r="C20" s="201">
        <v>50824.98</v>
      </c>
      <c r="D20" s="201">
        <v>80000</v>
      </c>
      <c r="E20" s="202"/>
      <c r="F20" s="201">
        <v>45807.75</v>
      </c>
      <c r="G20" s="101">
        <f t="shared" si="3"/>
        <v>57.259687499999998</v>
      </c>
      <c r="H20" s="155"/>
    </row>
    <row r="21" spans="1:11" s="170" customFormat="1" x14ac:dyDescent="0.25">
      <c r="A21" s="187">
        <v>3227</v>
      </c>
      <c r="B21" s="18" t="s">
        <v>207</v>
      </c>
      <c r="C21" s="201">
        <v>14081.27</v>
      </c>
      <c r="D21" s="201"/>
      <c r="E21" s="202"/>
      <c r="F21" s="201"/>
      <c r="G21" s="101"/>
      <c r="H21" s="155"/>
    </row>
    <row r="22" spans="1:11" s="14" customFormat="1" x14ac:dyDescent="0.25">
      <c r="A22" s="18" t="s">
        <v>183</v>
      </c>
      <c r="B22" s="18" t="s">
        <v>184</v>
      </c>
      <c r="C22" s="201">
        <v>289731.75</v>
      </c>
      <c r="D22" s="201">
        <v>524600</v>
      </c>
      <c r="E22" s="202"/>
      <c r="F22" s="201">
        <v>240741.43</v>
      </c>
      <c r="G22" s="101">
        <f t="shared" si="3"/>
        <v>45.890474647350359</v>
      </c>
      <c r="H22" s="155"/>
      <c r="J22" s="188"/>
    </row>
    <row r="23" spans="1:11" s="170" customFormat="1" x14ac:dyDescent="0.25">
      <c r="A23" s="187">
        <v>3234</v>
      </c>
      <c r="B23" s="18" t="s">
        <v>324</v>
      </c>
      <c r="C23" s="201">
        <v>9914.7999999999993</v>
      </c>
      <c r="D23" s="201"/>
      <c r="E23" s="202"/>
      <c r="F23" s="201"/>
      <c r="G23" s="101"/>
      <c r="H23" s="155"/>
    </row>
    <row r="24" spans="1:11" s="170" customFormat="1" x14ac:dyDescent="0.25">
      <c r="A24" s="187">
        <v>3235</v>
      </c>
      <c r="B24" s="18" t="s">
        <v>251</v>
      </c>
      <c r="C24" s="201"/>
      <c r="D24" s="201"/>
      <c r="E24" s="202"/>
      <c r="F24" s="201"/>
      <c r="G24" s="101"/>
      <c r="H24" s="155"/>
    </row>
    <row r="25" spans="1:11" s="170" customFormat="1" x14ac:dyDescent="0.25">
      <c r="A25" s="187">
        <v>3238</v>
      </c>
      <c r="B25" s="18" t="s">
        <v>253</v>
      </c>
      <c r="C25" s="201">
        <v>107677.5</v>
      </c>
      <c r="D25" s="201">
        <v>215400</v>
      </c>
      <c r="E25" s="202"/>
      <c r="F25" s="201">
        <v>107677.5</v>
      </c>
      <c r="G25" s="101"/>
      <c r="H25" s="155"/>
    </row>
    <row r="26" spans="1:11" s="241" customFormat="1" x14ac:dyDescent="0.25">
      <c r="A26" s="122" t="s">
        <v>185</v>
      </c>
      <c r="B26" s="122" t="s">
        <v>186</v>
      </c>
      <c r="C26" s="229">
        <f>SUM(C27:C28)</f>
        <v>4200.72</v>
      </c>
      <c r="D26" s="229">
        <f>SUM(D27:D28)</f>
        <v>0</v>
      </c>
      <c r="E26" s="240"/>
      <c r="F26" s="229">
        <f>SUM(F27:F28)</f>
        <v>0</v>
      </c>
      <c r="G26" s="123">
        <v>0</v>
      </c>
      <c r="H26" s="252"/>
    </row>
    <row r="27" spans="1:11" s="14" customFormat="1" ht="30" x14ac:dyDescent="0.25">
      <c r="A27" s="18" t="s">
        <v>187</v>
      </c>
      <c r="B27" s="18" t="s">
        <v>188</v>
      </c>
      <c r="C27" s="201">
        <v>4200.72</v>
      </c>
      <c r="D27" s="201"/>
      <c r="E27" s="202"/>
      <c r="F27" s="201"/>
      <c r="G27" s="101">
        <v>0</v>
      </c>
      <c r="H27" s="155"/>
    </row>
    <row r="28" spans="1:11" s="14" customFormat="1" x14ac:dyDescent="0.25">
      <c r="A28" s="18" t="s">
        <v>189</v>
      </c>
      <c r="B28" s="18" t="s">
        <v>190</v>
      </c>
      <c r="C28" s="201"/>
      <c r="D28" s="201"/>
      <c r="E28" s="202"/>
      <c r="F28" s="201"/>
      <c r="G28" s="101"/>
      <c r="H28" s="155"/>
    </row>
    <row r="29" spans="1:11" s="10" customFormat="1" x14ac:dyDescent="0.25">
      <c r="A29" s="122" t="s">
        <v>224</v>
      </c>
      <c r="B29" s="122" t="s">
        <v>225</v>
      </c>
      <c r="C29" s="229"/>
      <c r="D29" s="229">
        <f>+D30</f>
        <v>0</v>
      </c>
      <c r="E29" s="230"/>
      <c r="F29" s="229">
        <f>+F30</f>
        <v>0</v>
      </c>
      <c r="G29" s="123"/>
      <c r="H29" s="253"/>
      <c r="K29" s="223"/>
    </row>
    <row r="30" spans="1:11" x14ac:dyDescent="0.25">
      <c r="A30" s="18" t="s">
        <v>226</v>
      </c>
      <c r="B30" s="18" t="s">
        <v>227</v>
      </c>
      <c r="C30" s="201"/>
      <c r="D30" s="201"/>
      <c r="E30" s="203"/>
      <c r="F30" s="201"/>
      <c r="G30" s="101"/>
      <c r="K30" s="143"/>
    </row>
    <row r="31" spans="1:11" s="10" customFormat="1" x14ac:dyDescent="0.25">
      <c r="A31" s="122" t="s">
        <v>191</v>
      </c>
      <c r="B31" s="122" t="s">
        <v>192</v>
      </c>
      <c r="C31" s="229">
        <f>+C33</f>
        <v>5506.25</v>
      </c>
      <c r="D31" s="229">
        <f>SUM(D32:D34)</f>
        <v>1600000</v>
      </c>
      <c r="E31" s="230"/>
      <c r="F31" s="229">
        <f>SUM(F32:F34)</f>
        <v>884222.55</v>
      </c>
      <c r="G31" s="123"/>
      <c r="H31" s="253"/>
      <c r="K31" s="223"/>
    </row>
    <row r="32" spans="1:11" x14ac:dyDescent="0.25">
      <c r="A32" s="18" t="s">
        <v>193</v>
      </c>
      <c r="B32" s="18" t="s">
        <v>194</v>
      </c>
      <c r="C32" s="201"/>
      <c r="D32" s="201"/>
      <c r="E32" s="203"/>
      <c r="F32" s="201"/>
      <c r="G32" s="101"/>
    </row>
    <row r="33" spans="1:13" x14ac:dyDescent="0.25">
      <c r="A33" s="18" t="s">
        <v>195</v>
      </c>
      <c r="B33" s="18" t="s">
        <v>196</v>
      </c>
      <c r="C33" s="201">
        <v>5506.25</v>
      </c>
      <c r="D33" s="201"/>
      <c r="E33" s="203"/>
      <c r="F33" s="201"/>
      <c r="G33" s="101">
        <v>0</v>
      </c>
    </row>
    <row r="34" spans="1:13" x14ac:dyDescent="0.25">
      <c r="A34" s="18" t="s">
        <v>197</v>
      </c>
      <c r="B34" s="18" t="s">
        <v>161</v>
      </c>
      <c r="C34" s="201"/>
      <c r="D34" s="201">
        <v>1600000</v>
      </c>
      <c r="E34" s="203"/>
      <c r="F34" s="201">
        <v>884222.55</v>
      </c>
      <c r="G34" s="101"/>
    </row>
    <row r="35" spans="1:13" s="10" customFormat="1" x14ac:dyDescent="0.25">
      <c r="A35" s="122" t="s">
        <v>198</v>
      </c>
      <c r="B35" s="122" t="s">
        <v>199</v>
      </c>
      <c r="C35" s="229"/>
      <c r="D35" s="229">
        <f>+D36</f>
        <v>0</v>
      </c>
      <c r="E35" s="230"/>
      <c r="F35" s="229">
        <f>+F36</f>
        <v>0</v>
      </c>
      <c r="G35" s="123"/>
      <c r="H35" s="253"/>
    </row>
    <row r="36" spans="1:13" ht="30" x14ac:dyDescent="0.25">
      <c r="A36" s="18" t="s">
        <v>200</v>
      </c>
      <c r="B36" s="18" t="s">
        <v>201</v>
      </c>
      <c r="C36" s="182"/>
      <c r="D36" s="182"/>
      <c r="E36" s="199"/>
      <c r="F36" s="182"/>
      <c r="G36" s="101"/>
      <c r="J36" s="143"/>
    </row>
    <row r="37" spans="1:13" x14ac:dyDescent="0.25">
      <c r="A37" s="133" t="s">
        <v>272</v>
      </c>
      <c r="B37" s="133" t="s">
        <v>273</v>
      </c>
      <c r="C37" s="183">
        <f>+C38</f>
        <v>6554.05</v>
      </c>
      <c r="D37" s="204">
        <f>+D38</f>
        <v>12100</v>
      </c>
      <c r="E37" s="136"/>
      <c r="F37" s="183">
        <f>+F38</f>
        <v>4132.9399999999996</v>
      </c>
      <c r="G37" s="135">
        <f t="shared" si="2"/>
        <v>34.156528925619831</v>
      </c>
    </row>
    <row r="38" spans="1:13" ht="30" x14ac:dyDescent="0.25">
      <c r="A38" s="137" t="s">
        <v>301</v>
      </c>
      <c r="B38" s="137" t="s">
        <v>302</v>
      </c>
      <c r="C38" s="184">
        <f>+C39</f>
        <v>6554.05</v>
      </c>
      <c r="D38" s="205">
        <f>+D39</f>
        <v>12100</v>
      </c>
      <c r="E38" s="140"/>
      <c r="F38" s="184">
        <f>+F39</f>
        <v>4132.9399999999996</v>
      </c>
      <c r="G38" s="139">
        <f t="shared" si="2"/>
        <v>34.156528925619831</v>
      </c>
    </row>
    <row r="39" spans="1:13" s="10" customFormat="1" ht="30" x14ac:dyDescent="0.25">
      <c r="A39" s="248" t="s">
        <v>276</v>
      </c>
      <c r="B39" s="248" t="s">
        <v>277</v>
      </c>
      <c r="C39" s="211">
        <f>+C40+C43+C46</f>
        <v>6554.05</v>
      </c>
      <c r="D39" s="249">
        <f>+D40+D43+D46</f>
        <v>12100</v>
      </c>
      <c r="E39" s="250"/>
      <c r="F39" s="211">
        <f>+F40+F43+F46</f>
        <v>4132.9399999999996</v>
      </c>
      <c r="G39" s="251">
        <f t="shared" si="2"/>
        <v>34.156528925619831</v>
      </c>
      <c r="H39" s="253"/>
    </row>
    <row r="40" spans="1:13" s="10" customFormat="1" x14ac:dyDescent="0.25">
      <c r="A40" s="122" t="s">
        <v>173</v>
      </c>
      <c r="B40" s="122" t="s">
        <v>174</v>
      </c>
      <c r="C40" s="229">
        <f>+C41+C42</f>
        <v>453.62</v>
      </c>
      <c r="D40" s="229">
        <f>+D41+D42</f>
        <v>5400</v>
      </c>
      <c r="E40" s="232"/>
      <c r="F40" s="229">
        <f>+F41+F42</f>
        <v>0</v>
      </c>
      <c r="G40" s="123">
        <f t="shared" si="2"/>
        <v>0</v>
      </c>
      <c r="H40" s="253"/>
    </row>
    <row r="41" spans="1:13" x14ac:dyDescent="0.25">
      <c r="A41" s="18" t="s">
        <v>175</v>
      </c>
      <c r="B41" s="18" t="s">
        <v>176</v>
      </c>
      <c r="C41" s="201">
        <v>453.62</v>
      </c>
      <c r="D41" s="201">
        <v>5400</v>
      </c>
      <c r="E41" s="17"/>
      <c r="F41" s="201"/>
      <c r="G41" s="101">
        <f t="shared" si="2"/>
        <v>0</v>
      </c>
      <c r="K41" s="143"/>
      <c r="M41" s="143"/>
    </row>
    <row r="42" spans="1:13" x14ac:dyDescent="0.25">
      <c r="A42" s="18" t="s">
        <v>177</v>
      </c>
      <c r="B42" s="18" t="s">
        <v>178</v>
      </c>
      <c r="C42" s="201"/>
      <c r="D42" s="201"/>
      <c r="E42" s="17"/>
      <c r="F42" s="201"/>
      <c r="G42" s="101" t="str">
        <f t="shared" si="2"/>
        <v/>
      </c>
    </row>
    <row r="43" spans="1:13" s="10" customFormat="1" x14ac:dyDescent="0.25">
      <c r="A43" s="122" t="s">
        <v>179</v>
      </c>
      <c r="B43" s="122" t="s">
        <v>180</v>
      </c>
      <c r="C43" s="229">
        <f>+C44+C45</f>
        <v>982.75</v>
      </c>
      <c r="D43" s="229">
        <f>+D44+D45</f>
        <v>2000</v>
      </c>
      <c r="E43" s="232"/>
      <c r="F43" s="229">
        <f>+F44+F45</f>
        <v>974.38</v>
      </c>
      <c r="G43" s="123">
        <f t="shared" si="2"/>
        <v>48.719000000000001</v>
      </c>
      <c r="H43" s="253"/>
      <c r="M43" s="223"/>
    </row>
    <row r="44" spans="1:13" x14ac:dyDescent="0.25">
      <c r="A44" s="187">
        <v>3232</v>
      </c>
      <c r="B44" s="18" t="s">
        <v>184</v>
      </c>
      <c r="C44" s="201"/>
      <c r="D44" s="201">
        <v>1000</v>
      </c>
      <c r="E44" s="17"/>
      <c r="F44" s="201"/>
      <c r="G44" s="101">
        <f t="shared" si="2"/>
        <v>0</v>
      </c>
      <c r="M44" s="143"/>
    </row>
    <row r="45" spans="1:13" x14ac:dyDescent="0.25">
      <c r="A45" s="187">
        <v>3251</v>
      </c>
      <c r="B45" s="18" t="s">
        <v>325</v>
      </c>
      <c r="C45" s="201">
        <v>982.75</v>
      </c>
      <c r="D45" s="201">
        <v>1000</v>
      </c>
      <c r="E45" s="17"/>
      <c r="F45" s="201">
        <v>974.38</v>
      </c>
      <c r="G45" s="101">
        <f t="shared" si="2"/>
        <v>97.438000000000002</v>
      </c>
    </row>
    <row r="46" spans="1:13" s="10" customFormat="1" x14ac:dyDescent="0.25">
      <c r="A46" s="122" t="s">
        <v>191</v>
      </c>
      <c r="B46" s="122" t="s">
        <v>192</v>
      </c>
      <c r="C46" s="229">
        <f>+C47+C48</f>
        <v>5117.68</v>
      </c>
      <c r="D46" s="229">
        <f>+D47+D48</f>
        <v>4700</v>
      </c>
      <c r="E46" s="232"/>
      <c r="F46" s="229">
        <f>+F47+F48</f>
        <v>3158.56</v>
      </c>
      <c r="G46" s="123">
        <f t="shared" si="2"/>
        <v>67.203404255319143</v>
      </c>
      <c r="H46" s="253"/>
    </row>
    <row r="47" spans="1:13" x14ac:dyDescent="0.25">
      <c r="A47" s="187">
        <v>4221</v>
      </c>
      <c r="B47" s="18" t="s">
        <v>194</v>
      </c>
      <c r="C47" s="201">
        <v>1259</v>
      </c>
      <c r="D47" s="201">
        <v>1300</v>
      </c>
      <c r="E47" s="17"/>
      <c r="F47" s="201">
        <v>478.5</v>
      </c>
      <c r="G47" s="101">
        <f t="shared" si="2"/>
        <v>36.807692307692307</v>
      </c>
    </row>
    <row r="48" spans="1:13" x14ac:dyDescent="0.25">
      <c r="A48" s="18" t="s">
        <v>195</v>
      </c>
      <c r="B48" s="18" t="s">
        <v>196</v>
      </c>
      <c r="C48" s="182">
        <v>3858.68</v>
      </c>
      <c r="D48" s="201">
        <v>3400</v>
      </c>
      <c r="E48" s="17"/>
      <c r="F48" s="182">
        <v>2680.06</v>
      </c>
      <c r="G48" s="101">
        <f t="shared" si="2"/>
        <v>78.825294117647061</v>
      </c>
    </row>
    <row r="49" spans="1:8" s="10" customFormat="1" x14ac:dyDescent="0.25">
      <c r="A49" s="244" t="s">
        <v>270</v>
      </c>
      <c r="B49" s="244" t="s">
        <v>271</v>
      </c>
      <c r="C49" s="245">
        <f>+C50</f>
        <v>469119.64</v>
      </c>
      <c r="D49" s="245">
        <f>+D50</f>
        <v>1408150</v>
      </c>
      <c r="E49" s="246"/>
      <c r="F49" s="245">
        <f>+F50</f>
        <v>587657.61</v>
      </c>
      <c r="G49" s="247">
        <f t="shared" si="2"/>
        <v>41.732600220146999</v>
      </c>
      <c r="H49" s="253"/>
    </row>
    <row r="50" spans="1:8" x14ac:dyDescent="0.25">
      <c r="A50" s="133" t="s">
        <v>166</v>
      </c>
      <c r="B50" s="133" t="s">
        <v>167</v>
      </c>
      <c r="C50" s="183">
        <f>+C51</f>
        <v>469119.64</v>
      </c>
      <c r="D50" s="183">
        <f>+D51</f>
        <v>1408150</v>
      </c>
      <c r="E50" s="136"/>
      <c r="F50" s="183">
        <f>+F51</f>
        <v>587657.61</v>
      </c>
      <c r="G50" s="135">
        <f t="shared" si="2"/>
        <v>41.732600220146999</v>
      </c>
    </row>
    <row r="51" spans="1:8" ht="30" x14ac:dyDescent="0.25">
      <c r="A51" s="137" t="s">
        <v>268</v>
      </c>
      <c r="B51" s="137" t="s">
        <v>269</v>
      </c>
      <c r="C51" s="184">
        <f>+C52+C55+C59+C64</f>
        <v>469119.64</v>
      </c>
      <c r="D51" s="184">
        <f>+D52+D55+D57+D59+D64</f>
        <v>1408150</v>
      </c>
      <c r="E51" s="140"/>
      <c r="F51" s="184">
        <f>+F52+F55+F59+F64</f>
        <v>587657.61</v>
      </c>
      <c r="G51" s="139">
        <f t="shared" si="2"/>
        <v>41.732600220146999</v>
      </c>
    </row>
    <row r="52" spans="1:8" s="10" customFormat="1" x14ac:dyDescent="0.25">
      <c r="A52" s="122" t="s">
        <v>179</v>
      </c>
      <c r="B52" s="122" t="s">
        <v>180</v>
      </c>
      <c r="C52" s="167"/>
      <c r="D52" s="229">
        <f>SUM(D53:D54)</f>
        <v>185000</v>
      </c>
      <c r="E52" s="232"/>
      <c r="F52" s="229">
        <f>SUM(F53:F54)</f>
        <v>122220.04</v>
      </c>
      <c r="G52" s="123">
        <f t="shared" si="2"/>
        <v>66.064886486486486</v>
      </c>
      <c r="H52" s="253"/>
    </row>
    <row r="53" spans="1:8" x14ac:dyDescent="0.25">
      <c r="A53" s="18" t="s">
        <v>204</v>
      </c>
      <c r="B53" s="18" t="s">
        <v>205</v>
      </c>
      <c r="C53" s="182"/>
      <c r="D53" s="201"/>
      <c r="E53" s="17"/>
      <c r="F53" s="182"/>
      <c r="G53" s="101" t="str">
        <f t="shared" si="2"/>
        <v/>
      </c>
    </row>
    <row r="54" spans="1:8" x14ac:dyDescent="0.25">
      <c r="A54" s="18" t="s">
        <v>183</v>
      </c>
      <c r="B54" s="18" t="s">
        <v>184</v>
      </c>
      <c r="C54" s="201"/>
      <c r="D54" s="201">
        <v>185000</v>
      </c>
      <c r="E54" s="217"/>
      <c r="F54" s="201">
        <v>122220.04</v>
      </c>
      <c r="G54" s="101">
        <f t="shared" si="2"/>
        <v>66.064886486486486</v>
      </c>
    </row>
    <row r="55" spans="1:8" s="10" customFormat="1" x14ac:dyDescent="0.25">
      <c r="A55" s="122" t="s">
        <v>185</v>
      </c>
      <c r="B55" s="122" t="s">
        <v>186</v>
      </c>
      <c r="C55" s="229">
        <f>+C56</f>
        <v>15506.26</v>
      </c>
      <c r="D55" s="229">
        <f>+D56</f>
        <v>19580</v>
      </c>
      <c r="E55" s="237"/>
      <c r="F55" s="229">
        <f>+F56</f>
        <v>11824.19</v>
      </c>
      <c r="G55" s="123">
        <f t="shared" si="2"/>
        <v>60.389121552604699</v>
      </c>
      <c r="H55" s="253"/>
    </row>
    <row r="56" spans="1:8" ht="30" x14ac:dyDescent="0.25">
      <c r="A56" s="18" t="s">
        <v>187</v>
      </c>
      <c r="B56" s="18" t="s">
        <v>188</v>
      </c>
      <c r="C56" s="201">
        <v>15506.26</v>
      </c>
      <c r="D56" s="201">
        <v>19580</v>
      </c>
      <c r="E56" s="217"/>
      <c r="F56" s="201">
        <v>11824.19</v>
      </c>
      <c r="G56" s="101">
        <f t="shared" si="2"/>
        <v>60.389121552604699</v>
      </c>
    </row>
    <row r="57" spans="1:8" x14ac:dyDescent="0.25">
      <c r="A57" s="187">
        <v>41</v>
      </c>
      <c r="B57" s="18"/>
      <c r="C57" s="201"/>
      <c r="D57" s="201"/>
      <c r="E57" s="217"/>
      <c r="F57" s="201"/>
      <c r="G57" s="101"/>
    </row>
    <row r="58" spans="1:8" x14ac:dyDescent="0.25">
      <c r="A58" s="187"/>
      <c r="B58" s="18"/>
      <c r="C58" s="201"/>
      <c r="D58" s="201"/>
      <c r="E58" s="217"/>
      <c r="F58" s="201"/>
      <c r="G58" s="101"/>
    </row>
    <row r="59" spans="1:8" s="10" customFormat="1" x14ac:dyDescent="0.25">
      <c r="A59" s="238">
        <v>42</v>
      </c>
      <c r="B59" s="122" t="s">
        <v>192</v>
      </c>
      <c r="C59" s="239"/>
      <c r="D59" s="229">
        <f>+D60+D61+D62+D63</f>
        <v>296340</v>
      </c>
      <c r="E59" s="237"/>
      <c r="F59" s="229">
        <f>+F60+F61+F62+F63</f>
        <v>0</v>
      </c>
      <c r="G59" s="123"/>
      <c r="H59" s="253"/>
    </row>
    <row r="60" spans="1:8" x14ac:dyDescent="0.25">
      <c r="A60" s="187">
        <v>4221</v>
      </c>
      <c r="B60" s="18" t="s">
        <v>194</v>
      </c>
      <c r="C60" s="206"/>
      <c r="D60" s="201"/>
      <c r="E60" s="217"/>
      <c r="F60" s="206"/>
      <c r="G60" s="101"/>
    </row>
    <row r="61" spans="1:8" x14ac:dyDescent="0.25">
      <c r="A61" s="187">
        <v>4222</v>
      </c>
      <c r="B61" s="18" t="s">
        <v>314</v>
      </c>
      <c r="C61" s="206"/>
      <c r="D61" s="201"/>
      <c r="E61" s="217"/>
      <c r="F61" s="206"/>
      <c r="G61" s="101"/>
    </row>
    <row r="62" spans="1:8" x14ac:dyDescent="0.25">
      <c r="A62" s="187">
        <v>4224</v>
      </c>
      <c r="B62" s="18" t="s">
        <v>196</v>
      </c>
      <c r="C62" s="206"/>
      <c r="D62" s="201">
        <v>296340</v>
      </c>
      <c r="E62" s="217"/>
      <c r="F62" s="201">
        <v>0</v>
      </c>
      <c r="G62" s="101"/>
    </row>
    <row r="63" spans="1:8" x14ac:dyDescent="0.25">
      <c r="A63" s="187">
        <v>4227</v>
      </c>
      <c r="B63" s="18" t="s">
        <v>231</v>
      </c>
      <c r="C63" s="206"/>
      <c r="D63" s="201"/>
      <c r="E63" s="217"/>
      <c r="F63" s="206"/>
      <c r="G63" s="101"/>
    </row>
    <row r="64" spans="1:8" s="10" customFormat="1" x14ac:dyDescent="0.25">
      <c r="A64" s="122" t="s">
        <v>198</v>
      </c>
      <c r="B64" s="122" t="s">
        <v>199</v>
      </c>
      <c r="C64" s="229">
        <f>+C65</f>
        <v>453613.38</v>
      </c>
      <c r="D64" s="229">
        <f>+D65</f>
        <v>907230</v>
      </c>
      <c r="E64" s="237"/>
      <c r="F64" s="229">
        <f>+F65</f>
        <v>453613.38</v>
      </c>
      <c r="G64" s="123">
        <f t="shared" si="2"/>
        <v>49.999821434476374</v>
      </c>
      <c r="H64" s="253"/>
    </row>
    <row r="65" spans="1:12" ht="30" x14ac:dyDescent="0.25">
      <c r="A65" s="18" t="s">
        <v>200</v>
      </c>
      <c r="B65" s="18" t="s">
        <v>201</v>
      </c>
      <c r="C65" s="201">
        <v>453613.38</v>
      </c>
      <c r="D65" s="201">
        <v>907230</v>
      </c>
      <c r="E65" s="217"/>
      <c r="F65" s="201">
        <v>453613.38</v>
      </c>
      <c r="G65" s="101">
        <f t="shared" si="2"/>
        <v>49.999821434476374</v>
      </c>
    </row>
    <row r="66" spans="1:12" x14ac:dyDescent="0.25">
      <c r="A66" s="128" t="s">
        <v>170</v>
      </c>
      <c r="B66" s="128" t="s">
        <v>171</v>
      </c>
      <c r="C66" s="214">
        <f>+C67</f>
        <v>28472.5</v>
      </c>
      <c r="D66" s="214">
        <f>+D67</f>
        <v>60000</v>
      </c>
      <c r="E66" s="128"/>
      <c r="F66" s="214">
        <f>+F67</f>
        <v>0</v>
      </c>
      <c r="G66" s="128"/>
    </row>
    <row r="67" spans="1:12" x14ac:dyDescent="0.25">
      <c r="A67" s="125" t="s">
        <v>172</v>
      </c>
      <c r="B67" s="125" t="s">
        <v>171</v>
      </c>
      <c r="C67" s="213">
        <f>+C68</f>
        <v>28472.5</v>
      </c>
      <c r="D67" s="213">
        <f>+D68</f>
        <v>60000</v>
      </c>
      <c r="E67" s="125"/>
      <c r="F67" s="213">
        <f>+F68</f>
        <v>0</v>
      </c>
      <c r="G67" s="125"/>
    </row>
    <row r="68" spans="1:12" x14ac:dyDescent="0.25">
      <c r="A68" s="137" t="s">
        <v>268</v>
      </c>
      <c r="B68" s="137" t="s">
        <v>330</v>
      </c>
      <c r="C68" s="184">
        <f>+C72</f>
        <v>28472.5</v>
      </c>
      <c r="D68" s="184">
        <f>+D69+D71</f>
        <v>60000</v>
      </c>
      <c r="E68" s="184"/>
      <c r="F68" s="184">
        <f>+F69+F71</f>
        <v>0</v>
      </c>
      <c r="G68" s="184"/>
    </row>
    <row r="69" spans="1:12" s="10" customFormat="1" x14ac:dyDescent="0.25">
      <c r="A69" s="122" t="s">
        <v>179</v>
      </c>
      <c r="B69" s="122" t="s">
        <v>180</v>
      </c>
      <c r="C69" s="167"/>
      <c r="D69" s="167">
        <f>+D70</f>
        <v>0</v>
      </c>
      <c r="E69" s="232"/>
      <c r="F69" s="167">
        <f>+F70</f>
        <v>0</v>
      </c>
      <c r="G69" s="123"/>
      <c r="H69" s="253"/>
    </row>
    <row r="70" spans="1:12" x14ac:dyDescent="0.25">
      <c r="A70" s="18" t="s">
        <v>183</v>
      </c>
      <c r="B70" s="18" t="s">
        <v>184</v>
      </c>
      <c r="C70" s="182"/>
      <c r="D70" s="182"/>
      <c r="E70" s="17"/>
      <c r="F70" s="182"/>
      <c r="G70" s="101"/>
      <c r="K70" s="10"/>
      <c r="L70" s="10"/>
    </row>
    <row r="71" spans="1:12" s="10" customFormat="1" x14ac:dyDescent="0.25">
      <c r="A71" s="122" t="s">
        <v>224</v>
      </c>
      <c r="B71" s="122" t="s">
        <v>225</v>
      </c>
      <c r="C71" s="167"/>
      <c r="D71" s="167">
        <f>+D72</f>
        <v>60000</v>
      </c>
      <c r="E71" s="232"/>
      <c r="F71" s="167">
        <f>+F72</f>
        <v>0</v>
      </c>
      <c r="G71" s="123"/>
      <c r="H71" s="253"/>
    </row>
    <row r="72" spans="1:12" x14ac:dyDescent="0.25">
      <c r="A72" s="18" t="s">
        <v>226</v>
      </c>
      <c r="B72" s="18" t="s">
        <v>227</v>
      </c>
      <c r="C72" s="182">
        <v>28472.5</v>
      </c>
      <c r="D72" s="182">
        <v>60000</v>
      </c>
      <c r="E72" s="17"/>
      <c r="F72" s="182">
        <v>0</v>
      </c>
      <c r="G72" s="101"/>
      <c r="K72" s="10"/>
      <c r="L72" s="10"/>
    </row>
    <row r="73" spans="1:12" x14ac:dyDescent="0.25">
      <c r="A73" s="128" t="s">
        <v>142</v>
      </c>
      <c r="B73" s="128" t="s">
        <v>143</v>
      </c>
      <c r="C73" s="186">
        <f t="shared" ref="C73:D75" si="4">+C74</f>
        <v>167708.98000000001</v>
      </c>
      <c r="D73" s="186">
        <f t="shared" si="4"/>
        <v>325600</v>
      </c>
      <c r="E73" s="130"/>
      <c r="F73" s="186">
        <f>+F74</f>
        <v>86755.14</v>
      </c>
      <c r="G73" s="129">
        <f t="shared" si="2"/>
        <v>26.64469901719902</v>
      </c>
      <c r="K73" s="10"/>
      <c r="L73" s="10"/>
    </row>
    <row r="74" spans="1:12" x14ac:dyDescent="0.25">
      <c r="A74" s="125" t="s">
        <v>144</v>
      </c>
      <c r="B74" s="125" t="s">
        <v>143</v>
      </c>
      <c r="C74" s="185">
        <f t="shared" si="4"/>
        <v>167708.98000000001</v>
      </c>
      <c r="D74" s="185">
        <f t="shared" si="4"/>
        <v>325600</v>
      </c>
      <c r="E74" s="131"/>
      <c r="F74" s="185">
        <f>+F75</f>
        <v>86755.14</v>
      </c>
      <c r="G74" s="127">
        <f t="shared" si="2"/>
        <v>26.64469901719902</v>
      </c>
      <c r="K74" s="10"/>
      <c r="L74" s="10"/>
    </row>
    <row r="75" spans="1:12" x14ac:dyDescent="0.25">
      <c r="A75" s="133" t="s">
        <v>166</v>
      </c>
      <c r="B75" s="133" t="s">
        <v>167</v>
      </c>
      <c r="C75" s="183">
        <f t="shared" si="4"/>
        <v>167708.98000000001</v>
      </c>
      <c r="D75" s="183">
        <f t="shared" si="4"/>
        <v>325600</v>
      </c>
      <c r="E75" s="136"/>
      <c r="F75" s="183">
        <f>+F76</f>
        <v>86755.14</v>
      </c>
      <c r="G75" s="135">
        <f t="shared" si="2"/>
        <v>26.64469901719902</v>
      </c>
      <c r="K75" s="10"/>
      <c r="L75" s="10"/>
    </row>
    <row r="76" spans="1:12" x14ac:dyDescent="0.25">
      <c r="A76" s="137" t="s">
        <v>168</v>
      </c>
      <c r="B76" s="137" t="s">
        <v>169</v>
      </c>
      <c r="C76" s="184">
        <f>+C77+C81+C87+C97</f>
        <v>167708.98000000001</v>
      </c>
      <c r="D76" s="184">
        <f>+D77+D81+D87+D92+D95+D97</f>
        <v>325600</v>
      </c>
      <c r="E76" s="140"/>
      <c r="F76" s="184">
        <f>+F77+F81+F87+F97</f>
        <v>86755.14</v>
      </c>
      <c r="G76" s="139">
        <f t="shared" si="2"/>
        <v>26.64469901719902</v>
      </c>
      <c r="K76" s="10"/>
      <c r="L76" s="10"/>
    </row>
    <row r="77" spans="1:12" s="10" customFormat="1" x14ac:dyDescent="0.25">
      <c r="A77" s="122" t="s">
        <v>173</v>
      </c>
      <c r="B77" s="122" t="s">
        <v>174</v>
      </c>
      <c r="C77" s="229">
        <f>+C78+C79+C80</f>
        <v>150155.45000000001</v>
      </c>
      <c r="D77" s="229">
        <f>+D78+D79+D80</f>
        <v>110600</v>
      </c>
      <c r="E77" s="230"/>
      <c r="F77" s="229">
        <f>+F78+F79+F80</f>
        <v>0</v>
      </c>
      <c r="G77" s="123">
        <f t="shared" ref="G77:G144" si="5">IFERROR($F77/D77*100,"")</f>
        <v>0</v>
      </c>
      <c r="H77" s="253"/>
    </row>
    <row r="78" spans="1:12" x14ac:dyDescent="0.25">
      <c r="A78" s="18" t="s">
        <v>175</v>
      </c>
      <c r="B78" s="18" t="s">
        <v>176</v>
      </c>
      <c r="C78" s="201">
        <v>36032.550000000003</v>
      </c>
      <c r="D78" s="201">
        <v>95000</v>
      </c>
      <c r="E78" s="203"/>
      <c r="F78" s="201"/>
      <c r="G78" s="207">
        <f t="shared" si="5"/>
        <v>0</v>
      </c>
      <c r="K78" s="10"/>
      <c r="L78" s="10"/>
    </row>
    <row r="79" spans="1:12" x14ac:dyDescent="0.25">
      <c r="A79" s="18" t="s">
        <v>202</v>
      </c>
      <c r="B79" s="18" t="s">
        <v>203</v>
      </c>
      <c r="C79" s="201">
        <v>109997.9</v>
      </c>
      <c r="D79" s="201"/>
      <c r="E79" s="203"/>
      <c r="F79" s="201"/>
      <c r="G79" s="207" t="str">
        <f t="shared" si="5"/>
        <v/>
      </c>
      <c r="K79" s="10"/>
      <c r="L79" s="10"/>
    </row>
    <row r="80" spans="1:12" x14ac:dyDescent="0.25">
      <c r="A80" s="18" t="s">
        <v>177</v>
      </c>
      <c r="B80" s="18" t="s">
        <v>178</v>
      </c>
      <c r="C80" s="201">
        <v>4125</v>
      </c>
      <c r="D80" s="201">
        <v>15600</v>
      </c>
      <c r="E80" s="203"/>
      <c r="F80" s="201"/>
      <c r="G80" s="207">
        <f t="shared" si="5"/>
        <v>0</v>
      </c>
      <c r="K80" s="10"/>
      <c r="L80" s="10"/>
    </row>
    <row r="81" spans="1:8" s="10" customFormat="1" x14ac:dyDescent="0.25">
      <c r="A81" s="122" t="s">
        <v>179</v>
      </c>
      <c r="B81" s="122" t="s">
        <v>180</v>
      </c>
      <c r="C81" s="229">
        <f>+C82+C83+C84+C85+C86</f>
        <v>1859.41</v>
      </c>
      <c r="D81" s="229">
        <f>+D82+D83+D84+D85+D86</f>
        <v>99700</v>
      </c>
      <c r="E81" s="230"/>
      <c r="F81" s="229">
        <f>+F82+F83+F84+F85+F86</f>
        <v>1986.59</v>
      </c>
      <c r="G81" s="235">
        <f t="shared" si="5"/>
        <v>1.9925677031093281</v>
      </c>
      <c r="H81" s="253"/>
    </row>
    <row r="82" spans="1:8" x14ac:dyDescent="0.25">
      <c r="A82" s="18" t="s">
        <v>204</v>
      </c>
      <c r="B82" s="18" t="s">
        <v>205</v>
      </c>
      <c r="C82" s="201">
        <v>1542.93</v>
      </c>
      <c r="D82" s="201">
        <v>30000</v>
      </c>
      <c r="E82" s="203"/>
      <c r="F82" s="201"/>
      <c r="G82" s="207">
        <f t="shared" si="5"/>
        <v>0</v>
      </c>
    </row>
    <row r="83" spans="1:8" x14ac:dyDescent="0.25">
      <c r="A83" s="18" t="s">
        <v>206</v>
      </c>
      <c r="B83" s="18" t="s">
        <v>207</v>
      </c>
      <c r="C83" s="201"/>
      <c r="D83" s="201">
        <v>50000</v>
      </c>
      <c r="E83" s="203"/>
      <c r="F83" s="201"/>
      <c r="G83" s="207">
        <f t="shared" si="5"/>
        <v>0</v>
      </c>
    </row>
    <row r="84" spans="1:8" x14ac:dyDescent="0.25">
      <c r="A84" s="18" t="s">
        <v>208</v>
      </c>
      <c r="B84" s="18" t="s">
        <v>209</v>
      </c>
      <c r="C84" s="201">
        <v>316.48</v>
      </c>
      <c r="D84" s="201">
        <v>12200</v>
      </c>
      <c r="E84" s="203"/>
      <c r="F84" s="201">
        <v>1986.59</v>
      </c>
      <c r="G84" s="207">
        <f t="shared" si="5"/>
        <v>16.283524590163935</v>
      </c>
    </row>
    <row r="85" spans="1:8" x14ac:dyDescent="0.25">
      <c r="A85" s="18" t="s">
        <v>210</v>
      </c>
      <c r="B85" s="18" t="s">
        <v>211</v>
      </c>
      <c r="C85" s="201"/>
      <c r="D85" s="201">
        <v>7500</v>
      </c>
      <c r="E85" s="203"/>
      <c r="F85" s="201"/>
      <c r="G85" s="207">
        <f t="shared" si="5"/>
        <v>0</v>
      </c>
    </row>
    <row r="86" spans="1:8" x14ac:dyDescent="0.25">
      <c r="A86" s="18" t="s">
        <v>212</v>
      </c>
      <c r="B86" s="18" t="s">
        <v>213</v>
      </c>
      <c r="C86" s="201"/>
      <c r="D86" s="201"/>
      <c r="E86" s="203"/>
      <c r="F86" s="201"/>
      <c r="G86" s="207" t="str">
        <f t="shared" si="5"/>
        <v/>
      </c>
    </row>
    <row r="87" spans="1:8" s="10" customFormat="1" x14ac:dyDescent="0.25">
      <c r="A87" s="122" t="s">
        <v>185</v>
      </c>
      <c r="B87" s="122" t="s">
        <v>186</v>
      </c>
      <c r="C87" s="229">
        <f>SUM(C88:C90)</f>
        <v>6589.54</v>
      </c>
      <c r="D87" s="229">
        <f>SUM(D88:D91)</f>
        <v>8000</v>
      </c>
      <c r="E87" s="230"/>
      <c r="F87" s="229">
        <f>SUM(F88:F91)</f>
        <v>19517.900000000001</v>
      </c>
      <c r="G87" s="235">
        <f t="shared" si="5"/>
        <v>243.97375000000002</v>
      </c>
      <c r="H87" s="253"/>
    </row>
    <row r="88" spans="1:8" ht="30" x14ac:dyDescent="0.25">
      <c r="A88" s="18" t="s">
        <v>187</v>
      </c>
      <c r="B88" s="18" t="s">
        <v>188</v>
      </c>
      <c r="C88" s="201"/>
      <c r="D88" s="201"/>
      <c r="E88" s="203"/>
      <c r="F88" s="201"/>
      <c r="G88" s="207" t="str">
        <f t="shared" si="5"/>
        <v/>
      </c>
    </row>
    <row r="89" spans="1:8" ht="30" x14ac:dyDescent="0.25">
      <c r="A89" s="18" t="s">
        <v>214</v>
      </c>
      <c r="B89" s="18" t="s">
        <v>215</v>
      </c>
      <c r="C89" s="201"/>
      <c r="D89" s="201"/>
      <c r="E89" s="203"/>
      <c r="F89" s="201"/>
      <c r="G89" s="207" t="str">
        <f t="shared" si="5"/>
        <v/>
      </c>
    </row>
    <row r="90" spans="1:8" x14ac:dyDescent="0.25">
      <c r="A90" s="18" t="s">
        <v>216</v>
      </c>
      <c r="B90" s="18" t="s">
        <v>217</v>
      </c>
      <c r="C90" s="201">
        <v>6589.54</v>
      </c>
      <c r="D90" s="201">
        <v>8000</v>
      </c>
      <c r="E90" s="203"/>
      <c r="F90" s="201">
        <v>1.29</v>
      </c>
      <c r="G90" s="207">
        <f t="shared" si="5"/>
        <v>1.6125E-2</v>
      </c>
    </row>
    <row r="91" spans="1:8" s="163" customFormat="1" x14ac:dyDescent="0.25">
      <c r="A91" s="258" t="s">
        <v>345</v>
      </c>
      <c r="B91" s="258" t="s">
        <v>346</v>
      </c>
      <c r="C91" s="201"/>
      <c r="D91" s="201"/>
      <c r="E91" s="203"/>
      <c r="F91" s="201">
        <v>19516.61</v>
      </c>
      <c r="G91" s="259"/>
      <c r="H91" s="159"/>
    </row>
    <row r="92" spans="1:8" x14ac:dyDescent="0.25">
      <c r="A92" s="18" t="s">
        <v>218</v>
      </c>
      <c r="B92" s="18" t="s">
        <v>219</v>
      </c>
      <c r="C92" s="201"/>
      <c r="D92" s="201"/>
      <c r="E92" s="203"/>
      <c r="F92" s="201"/>
      <c r="G92" s="207" t="str">
        <f t="shared" si="5"/>
        <v/>
      </c>
    </row>
    <row r="93" spans="1:8" x14ac:dyDescent="0.25">
      <c r="A93" s="18" t="s">
        <v>220</v>
      </c>
      <c r="B93" s="18" t="s">
        <v>221</v>
      </c>
      <c r="C93" s="201"/>
      <c r="D93" s="201"/>
      <c r="E93" s="203"/>
      <c r="F93" s="201"/>
      <c r="G93" s="207" t="str">
        <f t="shared" si="5"/>
        <v/>
      </c>
    </row>
    <row r="94" spans="1:8" x14ac:dyDescent="0.25">
      <c r="A94" s="18" t="s">
        <v>222</v>
      </c>
      <c r="B94" s="18" t="s">
        <v>223</v>
      </c>
      <c r="C94" s="201"/>
      <c r="D94" s="201"/>
      <c r="E94" s="203"/>
      <c r="F94" s="201"/>
      <c r="G94" s="207" t="str">
        <f t="shared" si="5"/>
        <v/>
      </c>
    </row>
    <row r="95" spans="1:8" s="10" customFormat="1" x14ac:dyDescent="0.25">
      <c r="A95" s="122" t="s">
        <v>224</v>
      </c>
      <c r="B95" s="122" t="s">
        <v>225</v>
      </c>
      <c r="C95" s="229"/>
      <c r="D95" s="229">
        <f>+D96</f>
        <v>1000</v>
      </c>
      <c r="E95" s="230"/>
      <c r="F95" s="229">
        <f>+F96</f>
        <v>0</v>
      </c>
      <c r="G95" s="235">
        <f t="shared" si="5"/>
        <v>0</v>
      </c>
      <c r="H95" s="253"/>
    </row>
    <row r="96" spans="1:8" x14ac:dyDescent="0.25">
      <c r="A96" s="18" t="s">
        <v>226</v>
      </c>
      <c r="B96" s="18" t="s">
        <v>227</v>
      </c>
      <c r="C96" s="201"/>
      <c r="D96" s="201">
        <v>1000</v>
      </c>
      <c r="E96" s="203"/>
      <c r="F96" s="201"/>
      <c r="G96" s="207">
        <f t="shared" si="5"/>
        <v>0</v>
      </c>
    </row>
    <row r="97" spans="1:8" s="10" customFormat="1" x14ac:dyDescent="0.25">
      <c r="A97" s="122" t="s">
        <v>191</v>
      </c>
      <c r="B97" s="122" t="s">
        <v>192</v>
      </c>
      <c r="C97" s="229">
        <f>SUM(C98:C104)</f>
        <v>9104.58</v>
      </c>
      <c r="D97" s="229">
        <f>SUM(D98:D104)</f>
        <v>106300</v>
      </c>
      <c r="E97" s="230"/>
      <c r="F97" s="229">
        <f>SUM(F98:F104)</f>
        <v>65250.649999999994</v>
      </c>
      <c r="G97" s="235">
        <f t="shared" si="5"/>
        <v>61.383490122295385</v>
      </c>
      <c r="H97" s="253"/>
    </row>
    <row r="98" spans="1:8" x14ac:dyDescent="0.25">
      <c r="A98" s="18" t="s">
        <v>193</v>
      </c>
      <c r="B98" s="18" t="s">
        <v>194</v>
      </c>
      <c r="C98" s="201">
        <v>9104.58</v>
      </c>
      <c r="D98" s="201">
        <v>35000</v>
      </c>
      <c r="E98" s="203"/>
      <c r="F98" s="201">
        <v>16001.71</v>
      </c>
      <c r="G98" s="207">
        <f t="shared" si="5"/>
        <v>45.719171428571428</v>
      </c>
    </row>
    <row r="99" spans="1:8" s="163" customFormat="1" x14ac:dyDescent="0.25">
      <c r="A99" s="258" t="s">
        <v>347</v>
      </c>
      <c r="B99" s="258" t="s">
        <v>348</v>
      </c>
      <c r="C99" s="201"/>
      <c r="D99" s="201">
        <v>26000</v>
      </c>
      <c r="E99" s="203"/>
      <c r="F99" s="201">
        <v>255.99</v>
      </c>
      <c r="G99" s="259"/>
      <c r="H99" s="159"/>
    </row>
    <row r="100" spans="1:8" x14ac:dyDescent="0.25">
      <c r="A100" s="18" t="s">
        <v>303</v>
      </c>
      <c r="B100" s="18" t="s">
        <v>304</v>
      </c>
      <c r="C100" s="201"/>
      <c r="D100" s="182">
        <v>10000</v>
      </c>
      <c r="E100" s="203"/>
      <c r="F100" s="201">
        <v>9375</v>
      </c>
      <c r="G100" s="207">
        <f t="shared" si="5"/>
        <v>93.75</v>
      </c>
    </row>
    <row r="101" spans="1:8" x14ac:dyDescent="0.25">
      <c r="A101" s="18" t="s">
        <v>195</v>
      </c>
      <c r="B101" s="18" t="s">
        <v>196</v>
      </c>
      <c r="C101" s="182"/>
      <c r="D101" s="182">
        <v>25000</v>
      </c>
      <c r="E101" s="199"/>
      <c r="F101" s="182">
        <v>3101.03</v>
      </c>
      <c r="G101" s="207">
        <f t="shared" si="5"/>
        <v>12.404120000000001</v>
      </c>
    </row>
    <row r="102" spans="1:8" x14ac:dyDescent="0.25">
      <c r="A102" s="18" t="s">
        <v>228</v>
      </c>
      <c r="B102" s="18" t="s">
        <v>229</v>
      </c>
      <c r="C102" s="182"/>
      <c r="D102" s="182">
        <v>4000</v>
      </c>
      <c r="E102" s="199"/>
      <c r="F102" s="182"/>
      <c r="G102" s="207">
        <f t="shared" si="5"/>
        <v>0</v>
      </c>
    </row>
    <row r="103" spans="1:8" x14ac:dyDescent="0.25">
      <c r="A103" s="18" t="s">
        <v>230</v>
      </c>
      <c r="B103" s="18" t="s">
        <v>231</v>
      </c>
      <c r="C103" s="182"/>
      <c r="D103" s="182"/>
      <c r="E103" s="199"/>
      <c r="F103" s="182">
        <v>36516.92</v>
      </c>
      <c r="G103" s="207" t="str">
        <f t="shared" si="5"/>
        <v/>
      </c>
    </row>
    <row r="104" spans="1:8" x14ac:dyDescent="0.25">
      <c r="A104" s="187">
        <v>4231</v>
      </c>
      <c r="B104" s="18" t="s">
        <v>329</v>
      </c>
      <c r="C104" s="182"/>
      <c r="D104" s="182">
        <v>6300</v>
      </c>
      <c r="E104" s="199"/>
      <c r="F104" s="182"/>
      <c r="G104" s="207">
        <f t="shared" si="5"/>
        <v>0</v>
      </c>
    </row>
    <row r="105" spans="1:8" x14ac:dyDescent="0.25">
      <c r="A105" s="128" t="s">
        <v>145</v>
      </c>
      <c r="B105" s="128" t="s">
        <v>146</v>
      </c>
      <c r="C105" s="186">
        <f>+C106</f>
        <v>9775994.5599999987</v>
      </c>
      <c r="D105" s="186">
        <f>+D106</f>
        <v>22542800</v>
      </c>
      <c r="E105" s="208"/>
      <c r="F105" s="186">
        <f>+F106</f>
        <v>10975033.57</v>
      </c>
      <c r="G105" s="129">
        <f t="shared" si="5"/>
        <v>48.685316686480832</v>
      </c>
    </row>
    <row r="106" spans="1:8" x14ac:dyDescent="0.25">
      <c r="A106" s="125" t="s">
        <v>147</v>
      </c>
      <c r="B106" s="125" t="s">
        <v>148</v>
      </c>
      <c r="C106" s="185">
        <f>+C107</f>
        <v>9775994.5599999987</v>
      </c>
      <c r="D106" s="185">
        <f>+D107</f>
        <v>22542800</v>
      </c>
      <c r="E106" s="209"/>
      <c r="F106" s="185">
        <f>+F107</f>
        <v>10975033.57</v>
      </c>
      <c r="G106" s="127">
        <f t="shared" si="5"/>
        <v>48.685316686480832</v>
      </c>
    </row>
    <row r="107" spans="1:8" x14ac:dyDescent="0.25">
      <c r="A107" s="133" t="s">
        <v>166</v>
      </c>
      <c r="B107" s="133" t="s">
        <v>167</v>
      </c>
      <c r="C107" s="183">
        <f>+C108</f>
        <v>9775994.5599999987</v>
      </c>
      <c r="D107" s="183">
        <f>SUM(D108)</f>
        <v>22542800</v>
      </c>
      <c r="E107" s="210"/>
      <c r="F107" s="183">
        <f>+F108</f>
        <v>10975033.57</v>
      </c>
      <c r="G107" s="135">
        <f t="shared" si="5"/>
        <v>48.685316686480832</v>
      </c>
    </row>
    <row r="108" spans="1:8" x14ac:dyDescent="0.25">
      <c r="A108" s="137" t="s">
        <v>168</v>
      </c>
      <c r="B108" s="137" t="s">
        <v>169</v>
      </c>
      <c r="C108" s="184">
        <f>+C109+C113+C140+C143+C145</f>
        <v>9775994.5599999987</v>
      </c>
      <c r="D108" s="211">
        <f>+D109+D113+D140+D143</f>
        <v>22542800</v>
      </c>
      <c r="E108" s="212"/>
      <c r="F108" s="184">
        <f>+F109+F113+F140+F143+F145</f>
        <v>10975033.57</v>
      </c>
      <c r="G108" s="139">
        <f t="shared" si="5"/>
        <v>48.685316686480832</v>
      </c>
    </row>
    <row r="109" spans="1:8" s="10" customFormat="1" x14ac:dyDescent="0.25">
      <c r="A109" s="122" t="s">
        <v>173</v>
      </c>
      <c r="B109" s="122" t="s">
        <v>174</v>
      </c>
      <c r="C109" s="229">
        <f>+C110+C111+C112</f>
        <v>8555707.9000000004</v>
      </c>
      <c r="D109" s="229">
        <f>+D110+D111+D112</f>
        <v>19818100</v>
      </c>
      <c r="E109" s="230"/>
      <c r="F109" s="229">
        <f>+F110+F111+F112</f>
        <v>9708593.4399999995</v>
      </c>
      <c r="G109" s="123">
        <f t="shared" si="5"/>
        <v>48.988517769110054</v>
      </c>
      <c r="H109" s="253"/>
    </row>
    <row r="110" spans="1:8" x14ac:dyDescent="0.25">
      <c r="A110" s="18" t="s">
        <v>175</v>
      </c>
      <c r="B110" s="18" t="s">
        <v>176</v>
      </c>
      <c r="C110" s="201">
        <v>7326355.3899999997</v>
      </c>
      <c r="D110" s="201">
        <v>16574500</v>
      </c>
      <c r="E110" s="203"/>
      <c r="F110" s="201">
        <v>8189870.9800000004</v>
      </c>
      <c r="G110" s="101">
        <f t="shared" si="5"/>
        <v>49.412476877130537</v>
      </c>
    </row>
    <row r="111" spans="1:8" x14ac:dyDescent="0.25">
      <c r="A111" s="18" t="s">
        <v>202</v>
      </c>
      <c r="B111" s="18" t="s">
        <v>203</v>
      </c>
      <c r="C111" s="201">
        <v>132300</v>
      </c>
      <c r="D111" s="201">
        <v>481000</v>
      </c>
      <c r="E111" s="203"/>
      <c r="F111" s="201">
        <v>244557.26</v>
      </c>
      <c r="G111" s="101">
        <f t="shared" si="5"/>
        <v>50.843505197505202</v>
      </c>
    </row>
    <row r="112" spans="1:8" x14ac:dyDescent="0.25">
      <c r="A112" s="18" t="s">
        <v>177</v>
      </c>
      <c r="B112" s="18" t="s">
        <v>178</v>
      </c>
      <c r="C112" s="201">
        <v>1097052.51</v>
      </c>
      <c r="D112" s="201">
        <v>2762600</v>
      </c>
      <c r="E112" s="203"/>
      <c r="F112" s="201">
        <v>1274165.2</v>
      </c>
      <c r="G112" s="101">
        <f t="shared" si="5"/>
        <v>46.121957576196337</v>
      </c>
    </row>
    <row r="113" spans="1:8" s="10" customFormat="1" x14ac:dyDescent="0.25">
      <c r="A113" s="122" t="s">
        <v>179</v>
      </c>
      <c r="B113" s="122" t="s">
        <v>180</v>
      </c>
      <c r="C113" s="229">
        <f>SUM(C114:C139)</f>
        <v>1123976.6099999996</v>
      </c>
      <c r="D113" s="229">
        <f>SUM(D114:D139)</f>
        <v>2635200</v>
      </c>
      <c r="E113" s="230"/>
      <c r="F113" s="229">
        <f>SUM(F114:F139)</f>
        <v>1233437.7399999998</v>
      </c>
      <c r="G113" s="123">
        <f t="shared" si="5"/>
        <v>46.806228749241036</v>
      </c>
      <c r="H113" s="253"/>
    </row>
    <row r="114" spans="1:8" x14ac:dyDescent="0.25">
      <c r="A114" s="18" t="s">
        <v>232</v>
      </c>
      <c r="B114" s="18" t="s">
        <v>233</v>
      </c>
      <c r="C114" s="201">
        <v>31910.69</v>
      </c>
      <c r="D114" s="201">
        <v>97000</v>
      </c>
      <c r="E114" s="203"/>
      <c r="F114" s="201">
        <v>26912.91</v>
      </c>
      <c r="G114" s="101">
        <f t="shared" si="5"/>
        <v>27.745268041237114</v>
      </c>
    </row>
    <row r="115" spans="1:8" x14ac:dyDescent="0.25">
      <c r="A115" s="18" t="s">
        <v>234</v>
      </c>
      <c r="B115" s="18" t="s">
        <v>235</v>
      </c>
      <c r="C115" s="201">
        <v>188013.5</v>
      </c>
      <c r="D115" s="201">
        <v>410000</v>
      </c>
      <c r="E115" s="203"/>
      <c r="F115" s="201">
        <v>207228.6</v>
      </c>
      <c r="G115" s="101">
        <f t="shared" si="5"/>
        <v>50.543560975609758</v>
      </c>
    </row>
    <row r="116" spans="1:8" x14ac:dyDescent="0.25">
      <c r="A116" s="18" t="s">
        <v>236</v>
      </c>
      <c r="B116" s="18" t="s">
        <v>237</v>
      </c>
      <c r="C116" s="201">
        <v>70073.210000000006</v>
      </c>
      <c r="D116" s="201">
        <v>15000</v>
      </c>
      <c r="E116" s="203"/>
      <c r="F116" s="201">
        <v>11509.36</v>
      </c>
      <c r="G116" s="101">
        <f t="shared" si="5"/>
        <v>76.729066666666668</v>
      </c>
    </row>
    <row r="117" spans="1:8" x14ac:dyDescent="0.25">
      <c r="A117" s="18" t="s">
        <v>238</v>
      </c>
      <c r="B117" s="18" t="s">
        <v>239</v>
      </c>
      <c r="C117" s="201">
        <v>34264.870000000003</v>
      </c>
      <c r="D117" s="201">
        <v>88800</v>
      </c>
      <c r="E117" s="203"/>
      <c r="F117" s="201">
        <v>44389.96</v>
      </c>
      <c r="G117" s="101">
        <f t="shared" si="5"/>
        <v>49.988693693693691</v>
      </c>
    </row>
    <row r="118" spans="1:8" x14ac:dyDescent="0.25">
      <c r="A118" s="18" t="s">
        <v>181</v>
      </c>
      <c r="B118" s="18" t="s">
        <v>182</v>
      </c>
      <c r="C118" s="201"/>
      <c r="D118" s="201"/>
      <c r="E118" s="203"/>
      <c r="F118" s="201"/>
      <c r="G118" s="101" t="str">
        <f t="shared" si="5"/>
        <v/>
      </c>
    </row>
    <row r="119" spans="1:8" x14ac:dyDescent="0.25">
      <c r="A119" s="18" t="s">
        <v>240</v>
      </c>
      <c r="B119" s="18" t="s">
        <v>241</v>
      </c>
      <c r="C119" s="201">
        <v>321690.94</v>
      </c>
      <c r="D119" s="201">
        <v>605000</v>
      </c>
      <c r="E119" s="203"/>
      <c r="F119" s="201">
        <v>303575.7</v>
      </c>
      <c r="G119" s="101">
        <f t="shared" si="5"/>
        <v>50.177801652892562</v>
      </c>
    </row>
    <row r="120" spans="1:8" x14ac:dyDescent="0.25">
      <c r="A120" s="18" t="s">
        <v>204</v>
      </c>
      <c r="B120" s="18" t="s">
        <v>205</v>
      </c>
      <c r="C120" s="201">
        <v>12803.08</v>
      </c>
      <c r="D120" s="201">
        <v>209800</v>
      </c>
      <c r="E120" s="203"/>
      <c r="F120" s="201">
        <v>25088.13</v>
      </c>
      <c r="G120" s="101">
        <f t="shared" si="5"/>
        <v>11.958117254528123</v>
      </c>
    </row>
    <row r="121" spans="1:8" x14ac:dyDescent="0.25">
      <c r="A121" s="18" t="s">
        <v>242</v>
      </c>
      <c r="B121" s="18" t="s">
        <v>243</v>
      </c>
      <c r="C121" s="201"/>
      <c r="D121" s="201">
        <v>49900</v>
      </c>
      <c r="E121" s="203"/>
      <c r="F121" s="201">
        <v>24496.36</v>
      </c>
      <c r="G121" s="101">
        <f t="shared" si="5"/>
        <v>49.090901803607217</v>
      </c>
    </row>
    <row r="122" spans="1:8" x14ac:dyDescent="0.25">
      <c r="A122" s="18" t="s">
        <v>206</v>
      </c>
      <c r="B122" s="18" t="s">
        <v>207</v>
      </c>
      <c r="C122" s="201"/>
      <c r="D122" s="201"/>
      <c r="E122" s="203"/>
      <c r="F122" s="201">
        <v>33951.839999999997</v>
      </c>
      <c r="G122" s="101" t="str">
        <f t="shared" si="5"/>
        <v/>
      </c>
    </row>
    <row r="123" spans="1:8" x14ac:dyDescent="0.25">
      <c r="A123" s="18" t="s">
        <v>244</v>
      </c>
      <c r="B123" s="18" t="s">
        <v>245</v>
      </c>
      <c r="C123" s="201">
        <v>18669.36</v>
      </c>
      <c r="D123" s="201">
        <v>40100</v>
      </c>
      <c r="E123" s="203"/>
      <c r="F123" s="201">
        <v>21183.58</v>
      </c>
      <c r="G123" s="101">
        <f t="shared" si="5"/>
        <v>52.826882793017461</v>
      </c>
    </row>
    <row r="124" spans="1:8" x14ac:dyDescent="0.25">
      <c r="A124" s="18" t="s">
        <v>183</v>
      </c>
      <c r="B124" s="18" t="s">
        <v>184</v>
      </c>
      <c r="C124" s="201">
        <v>22907.66</v>
      </c>
      <c r="D124" s="201">
        <v>131600</v>
      </c>
      <c r="E124" s="203"/>
      <c r="F124" s="201">
        <v>82517.87</v>
      </c>
      <c r="G124" s="101">
        <f t="shared" si="5"/>
        <v>62.70354863221884</v>
      </c>
    </row>
    <row r="125" spans="1:8" x14ac:dyDescent="0.25">
      <c r="A125" s="18" t="s">
        <v>246</v>
      </c>
      <c r="B125" s="18" t="s">
        <v>247</v>
      </c>
      <c r="C125" s="201">
        <v>86.83</v>
      </c>
      <c r="D125" s="201">
        <v>2100</v>
      </c>
      <c r="E125" s="203"/>
      <c r="F125" s="201">
        <v>1407.6</v>
      </c>
      <c r="G125" s="101">
        <f t="shared" si="5"/>
        <v>67.028571428571425</v>
      </c>
    </row>
    <row r="126" spans="1:8" x14ac:dyDescent="0.25">
      <c r="A126" s="18" t="s">
        <v>248</v>
      </c>
      <c r="B126" s="18" t="s">
        <v>249</v>
      </c>
      <c r="C126" s="201">
        <v>8141.59</v>
      </c>
      <c r="D126" s="201">
        <v>52500</v>
      </c>
      <c r="E126" s="203"/>
      <c r="F126" s="201">
        <v>20624.57</v>
      </c>
      <c r="G126" s="101">
        <f t="shared" si="5"/>
        <v>39.284895238095238</v>
      </c>
    </row>
    <row r="127" spans="1:8" x14ac:dyDescent="0.25">
      <c r="A127" s="18" t="s">
        <v>250</v>
      </c>
      <c r="B127" s="18" t="s">
        <v>251</v>
      </c>
      <c r="C127" s="201">
        <v>8715.4</v>
      </c>
      <c r="D127" s="201">
        <v>21500</v>
      </c>
      <c r="E127" s="203"/>
      <c r="F127" s="201">
        <v>9667.85</v>
      </c>
      <c r="G127" s="101">
        <f t="shared" si="5"/>
        <v>44.966744186046512</v>
      </c>
    </row>
    <row r="128" spans="1:8" x14ac:dyDescent="0.25">
      <c r="A128" s="18" t="s">
        <v>208</v>
      </c>
      <c r="B128" s="18" t="s">
        <v>209</v>
      </c>
      <c r="C128" s="201">
        <v>2901.5</v>
      </c>
      <c r="D128" s="201">
        <v>86000</v>
      </c>
      <c r="E128" s="203"/>
      <c r="F128" s="201"/>
      <c r="G128" s="101">
        <f t="shared" si="5"/>
        <v>0</v>
      </c>
    </row>
    <row r="129" spans="1:8" x14ac:dyDescent="0.25">
      <c r="A129" s="18" t="s">
        <v>210</v>
      </c>
      <c r="B129" s="18" t="s">
        <v>211</v>
      </c>
      <c r="C129" s="201">
        <v>80779.69</v>
      </c>
      <c r="D129" s="201">
        <v>158000</v>
      </c>
      <c r="E129" s="203"/>
      <c r="F129" s="201">
        <v>64307.97</v>
      </c>
      <c r="G129" s="101">
        <f t="shared" si="5"/>
        <v>40.701246835443037</v>
      </c>
    </row>
    <row r="130" spans="1:8" x14ac:dyDescent="0.25">
      <c r="A130" s="18" t="s">
        <v>252</v>
      </c>
      <c r="B130" s="18" t="s">
        <v>253</v>
      </c>
      <c r="C130" s="201">
        <v>2469.5500000000002</v>
      </c>
      <c r="D130" s="201">
        <v>8500</v>
      </c>
      <c r="E130" s="203"/>
      <c r="F130" s="201">
        <v>2863.4</v>
      </c>
      <c r="G130" s="101">
        <f t="shared" si="5"/>
        <v>33.687058823529412</v>
      </c>
    </row>
    <row r="131" spans="1:8" x14ac:dyDescent="0.25">
      <c r="A131" s="18" t="s">
        <v>254</v>
      </c>
      <c r="B131" s="18" t="s">
        <v>255</v>
      </c>
      <c r="C131" s="201">
        <v>61778.57</v>
      </c>
      <c r="D131" s="201">
        <v>148500</v>
      </c>
      <c r="E131" s="203"/>
      <c r="F131" s="201">
        <v>59684.63</v>
      </c>
      <c r="G131" s="101">
        <f t="shared" si="5"/>
        <v>40.191670033670029</v>
      </c>
    </row>
    <row r="132" spans="1:8" x14ac:dyDescent="0.25">
      <c r="A132" s="187">
        <v>3251</v>
      </c>
      <c r="B132" s="18" t="s">
        <v>325</v>
      </c>
      <c r="C132" s="201">
        <v>117793.04</v>
      </c>
      <c r="D132" s="201">
        <v>202700</v>
      </c>
      <c r="E132" s="203"/>
      <c r="F132" s="201">
        <v>142349.04</v>
      </c>
      <c r="G132" s="101">
        <f t="shared" si="5"/>
        <v>70.22646275283671</v>
      </c>
    </row>
    <row r="133" spans="1:8" ht="30" x14ac:dyDescent="0.25">
      <c r="A133" s="18" t="s">
        <v>256</v>
      </c>
      <c r="B133" s="18" t="s">
        <v>257</v>
      </c>
      <c r="C133" s="201">
        <v>5375.59</v>
      </c>
      <c r="D133" s="201">
        <v>10800</v>
      </c>
      <c r="E133" s="203"/>
      <c r="F133" s="201">
        <v>11616.21</v>
      </c>
      <c r="G133" s="101">
        <f t="shared" si="5"/>
        <v>107.55749999999999</v>
      </c>
    </row>
    <row r="134" spans="1:8" x14ac:dyDescent="0.25">
      <c r="A134" s="18" t="s">
        <v>258</v>
      </c>
      <c r="B134" s="18" t="s">
        <v>259</v>
      </c>
      <c r="C134" s="201">
        <v>96753.69</v>
      </c>
      <c r="D134" s="201">
        <v>206800</v>
      </c>
      <c r="E134" s="203"/>
      <c r="F134" s="201">
        <v>102944.9</v>
      </c>
      <c r="G134" s="101">
        <f t="shared" si="5"/>
        <v>49.779932301740807</v>
      </c>
    </row>
    <row r="135" spans="1:8" x14ac:dyDescent="0.25">
      <c r="A135" s="18" t="s">
        <v>260</v>
      </c>
      <c r="B135" s="18" t="s">
        <v>261</v>
      </c>
      <c r="C135" s="201">
        <v>309.67</v>
      </c>
      <c r="D135" s="201">
        <v>5000</v>
      </c>
      <c r="E135" s="203"/>
      <c r="F135" s="201">
        <v>900</v>
      </c>
      <c r="G135" s="101">
        <f t="shared" si="5"/>
        <v>18</v>
      </c>
    </row>
    <row r="136" spans="1:8" x14ac:dyDescent="0.25">
      <c r="A136" s="18" t="s">
        <v>262</v>
      </c>
      <c r="B136" s="18" t="s">
        <v>263</v>
      </c>
      <c r="C136" s="201">
        <v>2184.9</v>
      </c>
      <c r="D136" s="201">
        <v>5000</v>
      </c>
      <c r="E136" s="203"/>
      <c r="F136" s="201">
        <v>2601.2399999999998</v>
      </c>
      <c r="G136" s="101">
        <f t="shared" si="5"/>
        <v>52.024799999999992</v>
      </c>
    </row>
    <row r="137" spans="1:8" x14ac:dyDescent="0.25">
      <c r="A137" s="18" t="s">
        <v>264</v>
      </c>
      <c r="B137" s="18" t="s">
        <v>265</v>
      </c>
      <c r="C137" s="201">
        <v>7640.1</v>
      </c>
      <c r="D137" s="201">
        <v>20500</v>
      </c>
      <c r="E137" s="203"/>
      <c r="F137" s="201">
        <v>9422.39</v>
      </c>
      <c r="G137" s="101">
        <f t="shared" si="5"/>
        <v>45.962878048780489</v>
      </c>
    </row>
    <row r="138" spans="1:8" x14ac:dyDescent="0.25">
      <c r="A138" s="18" t="s">
        <v>212</v>
      </c>
      <c r="B138" s="18" t="s">
        <v>213</v>
      </c>
      <c r="C138" s="201">
        <v>23771.96</v>
      </c>
      <c r="D138" s="201">
        <v>50000</v>
      </c>
      <c r="E138" s="203"/>
      <c r="F138" s="201">
        <v>19018.05</v>
      </c>
      <c r="G138" s="101">
        <f t="shared" si="5"/>
        <v>38.036099999999998</v>
      </c>
    </row>
    <row r="139" spans="1:8" x14ac:dyDescent="0.25">
      <c r="A139" s="18" t="s">
        <v>266</v>
      </c>
      <c r="B139" s="18" t="s">
        <v>267</v>
      </c>
      <c r="C139" s="201">
        <v>4941.22</v>
      </c>
      <c r="D139" s="201">
        <v>10100</v>
      </c>
      <c r="E139" s="203"/>
      <c r="F139" s="201">
        <v>5175.58</v>
      </c>
      <c r="G139" s="101">
        <f t="shared" si="5"/>
        <v>51.24336633663367</v>
      </c>
    </row>
    <row r="140" spans="1:8" s="10" customFormat="1" x14ac:dyDescent="0.25">
      <c r="A140" s="122" t="s">
        <v>185</v>
      </c>
      <c r="B140" s="122" t="s">
        <v>186</v>
      </c>
      <c r="C140" s="229">
        <f>+C141+C142</f>
        <v>2186.7800000000002</v>
      </c>
      <c r="D140" s="229">
        <f>+D141+D142</f>
        <v>4500</v>
      </c>
      <c r="E140" s="230"/>
      <c r="F140" s="229">
        <f>+F141+F142</f>
        <v>2111.96</v>
      </c>
      <c r="G140" s="123">
        <f t="shared" si="5"/>
        <v>46.932444444444442</v>
      </c>
      <c r="H140" s="253"/>
    </row>
    <row r="141" spans="1:8" ht="30" x14ac:dyDescent="0.25">
      <c r="A141" s="18" t="s">
        <v>187</v>
      </c>
      <c r="B141" s="18" t="s">
        <v>188</v>
      </c>
      <c r="C141" s="201"/>
      <c r="D141" s="201"/>
      <c r="E141" s="203"/>
      <c r="F141" s="201"/>
      <c r="G141" s="101" t="str">
        <f t="shared" si="5"/>
        <v/>
      </c>
    </row>
    <row r="142" spans="1:8" x14ac:dyDescent="0.25">
      <c r="A142" s="18" t="s">
        <v>189</v>
      </c>
      <c r="B142" s="18" t="s">
        <v>190</v>
      </c>
      <c r="C142" s="201">
        <v>2186.7800000000002</v>
      </c>
      <c r="D142" s="201">
        <v>4500</v>
      </c>
      <c r="E142" s="203"/>
      <c r="F142" s="201">
        <v>2111.96</v>
      </c>
      <c r="G142" s="101">
        <f t="shared" si="5"/>
        <v>46.932444444444442</v>
      </c>
    </row>
    <row r="143" spans="1:8" s="10" customFormat="1" x14ac:dyDescent="0.25">
      <c r="A143" s="122" t="s">
        <v>218</v>
      </c>
      <c r="B143" s="122" t="s">
        <v>219</v>
      </c>
      <c r="C143" s="229">
        <f>+C144</f>
        <v>70374.84</v>
      </c>
      <c r="D143" s="229">
        <f>+D144</f>
        <v>85000</v>
      </c>
      <c r="E143" s="230"/>
      <c r="F143" s="229">
        <f>+F144</f>
        <v>30890.43</v>
      </c>
      <c r="G143" s="123">
        <f t="shared" si="5"/>
        <v>36.341682352941177</v>
      </c>
      <c r="H143" s="253"/>
    </row>
    <row r="144" spans="1:8" x14ac:dyDescent="0.25">
      <c r="A144" s="18" t="s">
        <v>222</v>
      </c>
      <c r="B144" s="18" t="s">
        <v>223</v>
      </c>
      <c r="C144" s="201">
        <v>70374.84</v>
      </c>
      <c r="D144" s="201">
        <v>85000</v>
      </c>
      <c r="E144" s="203"/>
      <c r="F144" s="201">
        <v>30890.43</v>
      </c>
      <c r="G144" s="101">
        <f t="shared" si="5"/>
        <v>36.341682352941177</v>
      </c>
    </row>
    <row r="145" spans="1:8" s="10" customFormat="1" x14ac:dyDescent="0.25">
      <c r="A145" s="238">
        <v>42</v>
      </c>
      <c r="B145" s="122" t="s">
        <v>192</v>
      </c>
      <c r="C145" s="229">
        <f>SUM(C146:C149)</f>
        <v>23748.43</v>
      </c>
      <c r="D145" s="229">
        <f>SUM(D146:D149)</f>
        <v>0</v>
      </c>
      <c r="E145" s="230"/>
      <c r="F145" s="229">
        <f>SUM(F146:F149)</f>
        <v>0</v>
      </c>
      <c r="G145" s="123"/>
      <c r="H145" s="253"/>
    </row>
    <row r="146" spans="1:8" x14ac:dyDescent="0.25">
      <c r="A146" s="18" t="s">
        <v>193</v>
      </c>
      <c r="B146" s="18" t="s">
        <v>194</v>
      </c>
      <c r="C146" s="201">
        <v>11032.55</v>
      </c>
      <c r="D146" s="201"/>
      <c r="E146" s="203"/>
      <c r="F146" s="201"/>
      <c r="G146" s="101"/>
    </row>
    <row r="147" spans="1:8" x14ac:dyDescent="0.25">
      <c r="A147" s="18" t="s">
        <v>303</v>
      </c>
      <c r="B147" s="18" t="s">
        <v>304</v>
      </c>
      <c r="C147" s="201"/>
      <c r="D147" s="201"/>
      <c r="E147" s="203"/>
      <c r="F147" s="201"/>
      <c r="G147" s="101"/>
    </row>
    <row r="148" spans="1:8" x14ac:dyDescent="0.25">
      <c r="A148" s="18" t="s">
        <v>195</v>
      </c>
      <c r="B148" s="18" t="s">
        <v>196</v>
      </c>
      <c r="C148" s="201">
        <v>12293.6</v>
      </c>
      <c r="D148" s="201"/>
      <c r="E148" s="203"/>
      <c r="F148" s="201"/>
      <c r="G148" s="101"/>
    </row>
    <row r="149" spans="1:8" x14ac:dyDescent="0.25">
      <c r="A149" s="18" t="s">
        <v>230</v>
      </c>
      <c r="B149" s="18" t="s">
        <v>231</v>
      </c>
      <c r="C149" s="182">
        <v>422.28</v>
      </c>
      <c r="D149" s="182"/>
      <c r="E149" s="199"/>
      <c r="F149" s="182"/>
      <c r="G149" s="101"/>
    </row>
    <row r="150" spans="1:8" x14ac:dyDescent="0.25">
      <c r="A150" s="128" t="s">
        <v>149</v>
      </c>
      <c r="B150" s="128" t="s">
        <v>150</v>
      </c>
      <c r="C150" s="193"/>
      <c r="D150" s="186">
        <f>+D151</f>
        <v>150000</v>
      </c>
      <c r="E150" s="130"/>
      <c r="F150" s="186">
        <f>+F151</f>
        <v>0</v>
      </c>
      <c r="G150" s="129">
        <f t="shared" ref="G150:G197" si="6">IFERROR($F150/D150*100,"")</f>
        <v>0</v>
      </c>
    </row>
    <row r="151" spans="1:8" x14ac:dyDescent="0.25">
      <c r="A151" s="125" t="s">
        <v>151</v>
      </c>
      <c r="B151" s="125" t="s">
        <v>152</v>
      </c>
      <c r="C151" s="126"/>
      <c r="D151" s="185">
        <f>+D152</f>
        <v>150000</v>
      </c>
      <c r="E151" s="131"/>
      <c r="F151" s="185">
        <f>+F152</f>
        <v>0</v>
      </c>
      <c r="G151" s="127">
        <f t="shared" si="6"/>
        <v>0</v>
      </c>
    </row>
    <row r="152" spans="1:8" x14ac:dyDescent="0.25">
      <c r="A152" s="133" t="s">
        <v>166</v>
      </c>
      <c r="B152" s="133" t="s">
        <v>167</v>
      </c>
      <c r="C152" s="134"/>
      <c r="D152" s="183">
        <f>+D153</f>
        <v>150000</v>
      </c>
      <c r="E152" s="136"/>
      <c r="F152" s="183">
        <f>+F153</f>
        <v>0</v>
      </c>
      <c r="G152" s="135">
        <f t="shared" si="6"/>
        <v>0</v>
      </c>
    </row>
    <row r="153" spans="1:8" x14ac:dyDescent="0.25">
      <c r="A153" s="137" t="s">
        <v>168</v>
      </c>
      <c r="B153" s="137" t="s">
        <v>169</v>
      </c>
      <c r="C153" s="138"/>
      <c r="D153" s="184">
        <f>+D154+D162</f>
        <v>150000</v>
      </c>
      <c r="E153" s="140"/>
      <c r="F153" s="184">
        <f>+F154+F162</f>
        <v>0</v>
      </c>
      <c r="G153" s="139">
        <f t="shared" si="6"/>
        <v>0</v>
      </c>
    </row>
    <row r="154" spans="1:8" s="10" customFormat="1" x14ac:dyDescent="0.25">
      <c r="A154" s="122" t="s">
        <v>179</v>
      </c>
      <c r="B154" s="122" t="s">
        <v>180</v>
      </c>
      <c r="C154" s="231"/>
      <c r="D154" s="167">
        <f>SUM(D155:D161)</f>
        <v>150000</v>
      </c>
      <c r="E154" s="232"/>
      <c r="F154" s="167">
        <f>SUM(F155:F161)</f>
        <v>0</v>
      </c>
      <c r="G154" s="123">
        <f t="shared" si="6"/>
        <v>0</v>
      </c>
      <c r="H154" s="253"/>
    </row>
    <row r="155" spans="1:8" x14ac:dyDescent="0.25">
      <c r="A155" s="18" t="s">
        <v>238</v>
      </c>
      <c r="B155" s="18" t="s">
        <v>239</v>
      </c>
      <c r="C155" s="124"/>
      <c r="D155" s="182">
        <v>20000</v>
      </c>
      <c r="E155" s="17"/>
      <c r="F155" s="124"/>
      <c r="G155" s="101">
        <f t="shared" si="6"/>
        <v>0</v>
      </c>
    </row>
    <row r="156" spans="1:8" x14ac:dyDescent="0.25">
      <c r="A156" s="187">
        <v>3251</v>
      </c>
      <c r="B156" s="18" t="s">
        <v>325</v>
      </c>
      <c r="C156" s="124"/>
      <c r="D156" s="182">
        <v>80000</v>
      </c>
      <c r="E156" s="17"/>
      <c r="F156" s="124"/>
      <c r="G156" s="101">
        <f t="shared" si="6"/>
        <v>0</v>
      </c>
    </row>
    <row r="157" spans="1:8" x14ac:dyDescent="0.25">
      <c r="A157" s="18" t="s">
        <v>240</v>
      </c>
      <c r="B157" s="18" t="s">
        <v>241</v>
      </c>
      <c r="C157" s="124"/>
      <c r="D157" s="182">
        <v>50000</v>
      </c>
      <c r="E157" s="17"/>
      <c r="F157" s="124"/>
      <c r="G157" s="101">
        <f t="shared" si="6"/>
        <v>0</v>
      </c>
    </row>
    <row r="158" spans="1:8" x14ac:dyDescent="0.25">
      <c r="A158" s="18" t="s">
        <v>204</v>
      </c>
      <c r="B158" s="18" t="s">
        <v>205</v>
      </c>
      <c r="C158" s="124"/>
      <c r="D158" s="182"/>
      <c r="E158" s="17"/>
      <c r="F158" s="124"/>
      <c r="G158" s="101" t="str">
        <f t="shared" si="6"/>
        <v/>
      </c>
    </row>
    <row r="159" spans="1:8" x14ac:dyDescent="0.25">
      <c r="A159" s="18" t="s">
        <v>206</v>
      </c>
      <c r="B159" s="18" t="s">
        <v>207</v>
      </c>
      <c r="C159" s="124"/>
      <c r="D159" s="124"/>
      <c r="E159" s="17"/>
      <c r="F159" s="124"/>
      <c r="G159" s="101" t="str">
        <f t="shared" si="6"/>
        <v/>
      </c>
    </row>
    <row r="160" spans="1:8" x14ac:dyDescent="0.25">
      <c r="A160" s="18" t="s">
        <v>264</v>
      </c>
      <c r="B160" s="18" t="s">
        <v>265</v>
      </c>
      <c r="C160" s="124"/>
      <c r="D160" s="124"/>
      <c r="E160" s="17"/>
      <c r="F160" s="124"/>
      <c r="G160" s="101" t="str">
        <f t="shared" si="6"/>
        <v/>
      </c>
    </row>
    <row r="161" spans="1:8" x14ac:dyDescent="0.25">
      <c r="A161" s="18" t="s">
        <v>212</v>
      </c>
      <c r="B161" s="18" t="s">
        <v>213</v>
      </c>
      <c r="C161" s="124"/>
      <c r="D161" s="124"/>
      <c r="E161" s="17"/>
      <c r="F161" s="124"/>
      <c r="G161" s="101" t="str">
        <f t="shared" si="6"/>
        <v/>
      </c>
    </row>
    <row r="162" spans="1:8" s="236" customFormat="1" x14ac:dyDescent="0.25">
      <c r="A162" s="233" t="s">
        <v>218</v>
      </c>
      <c r="B162" s="233" t="s">
        <v>219</v>
      </c>
      <c r="C162" s="167"/>
      <c r="D162" s="167">
        <f>SUM(D163:D164)</f>
        <v>0</v>
      </c>
      <c r="E162" s="234"/>
      <c r="F162" s="167">
        <f>SUM(F163:F164)</f>
        <v>0</v>
      </c>
      <c r="G162" s="235" t="str">
        <f t="shared" si="6"/>
        <v/>
      </c>
      <c r="H162" s="254"/>
    </row>
    <row r="163" spans="1:8" x14ac:dyDescent="0.25">
      <c r="A163" s="18" t="s">
        <v>220</v>
      </c>
      <c r="B163" s="18" t="s">
        <v>221</v>
      </c>
      <c r="C163" s="124"/>
      <c r="D163" s="124"/>
      <c r="E163" s="17"/>
      <c r="F163" s="124"/>
      <c r="G163" s="101" t="str">
        <f t="shared" si="6"/>
        <v/>
      </c>
    </row>
    <row r="164" spans="1:8" x14ac:dyDescent="0.25">
      <c r="A164" s="18" t="s">
        <v>222</v>
      </c>
      <c r="B164" s="18" t="s">
        <v>223</v>
      </c>
      <c r="C164" s="124"/>
      <c r="D164" s="124"/>
      <c r="E164" s="17"/>
      <c r="F164" s="124"/>
      <c r="G164" s="101" t="str">
        <f t="shared" si="6"/>
        <v/>
      </c>
    </row>
    <row r="165" spans="1:8" x14ac:dyDescent="0.25">
      <c r="A165" s="125" t="s">
        <v>305</v>
      </c>
      <c r="B165" s="125" t="s">
        <v>306</v>
      </c>
      <c r="C165" s="126"/>
      <c r="D165" s="185">
        <v>0</v>
      </c>
      <c r="E165" s="131"/>
      <c r="F165" s="185">
        <v>0</v>
      </c>
      <c r="G165" s="127" t="str">
        <f t="shared" si="6"/>
        <v/>
      </c>
    </row>
    <row r="166" spans="1:8" x14ac:dyDescent="0.25">
      <c r="A166" s="133" t="s">
        <v>166</v>
      </c>
      <c r="B166" s="133" t="s">
        <v>167</v>
      </c>
      <c r="C166" s="134"/>
      <c r="D166" s="183">
        <v>0</v>
      </c>
      <c r="E166" s="136"/>
      <c r="F166" s="183">
        <v>0</v>
      </c>
      <c r="G166" s="135" t="str">
        <f t="shared" si="6"/>
        <v/>
      </c>
    </row>
    <row r="167" spans="1:8" x14ac:dyDescent="0.25">
      <c r="A167" s="137" t="s">
        <v>168</v>
      </c>
      <c r="B167" s="137" t="s">
        <v>169</v>
      </c>
      <c r="C167" s="138"/>
      <c r="D167" s="184">
        <v>0</v>
      </c>
      <c r="E167" s="140"/>
      <c r="F167" s="184">
        <v>0</v>
      </c>
      <c r="G167" s="139" t="str">
        <f t="shared" si="6"/>
        <v/>
      </c>
    </row>
    <row r="168" spans="1:8" x14ac:dyDescent="0.25">
      <c r="A168" s="18" t="s">
        <v>173</v>
      </c>
      <c r="B168" s="18" t="s">
        <v>174</v>
      </c>
      <c r="C168" s="124"/>
      <c r="D168" s="182"/>
      <c r="E168" s="17"/>
      <c r="F168" s="124"/>
      <c r="G168" s="101" t="str">
        <f t="shared" si="6"/>
        <v/>
      </c>
    </row>
    <row r="169" spans="1:8" x14ac:dyDescent="0.25">
      <c r="A169" s="18" t="s">
        <v>175</v>
      </c>
      <c r="B169" s="18" t="s">
        <v>176</v>
      </c>
      <c r="C169" s="124"/>
      <c r="D169" s="182"/>
      <c r="E169" s="17"/>
      <c r="F169" s="124"/>
      <c r="G169" s="101" t="str">
        <f t="shared" si="6"/>
        <v/>
      </c>
    </row>
    <row r="170" spans="1:8" x14ac:dyDescent="0.25">
      <c r="A170" s="125" t="s">
        <v>153</v>
      </c>
      <c r="B170" s="125" t="s">
        <v>154</v>
      </c>
      <c r="C170" s="126"/>
      <c r="D170" s="185">
        <f>+D171</f>
        <v>0</v>
      </c>
      <c r="E170" s="131"/>
      <c r="F170" s="185">
        <f>+F171</f>
        <v>0</v>
      </c>
      <c r="G170" s="127" t="str">
        <f t="shared" si="6"/>
        <v/>
      </c>
    </row>
    <row r="171" spans="1:8" x14ac:dyDescent="0.25">
      <c r="A171" s="133" t="s">
        <v>272</v>
      </c>
      <c r="B171" s="133" t="s">
        <v>273</v>
      </c>
      <c r="C171" s="134"/>
      <c r="D171" s="183">
        <f>+D172</f>
        <v>0</v>
      </c>
      <c r="E171" s="136"/>
      <c r="F171" s="183">
        <f>+F172</f>
        <v>0</v>
      </c>
      <c r="G171" s="135" t="str">
        <f t="shared" si="6"/>
        <v/>
      </c>
    </row>
    <row r="172" spans="1:8" ht="30" x14ac:dyDescent="0.25">
      <c r="A172" s="137" t="s">
        <v>274</v>
      </c>
      <c r="B172" s="137" t="s">
        <v>275</v>
      </c>
      <c r="C172" s="138"/>
      <c r="D172" s="184">
        <f>+D173+D177</f>
        <v>0</v>
      </c>
      <c r="E172" s="140"/>
      <c r="F172" s="184">
        <f>+F173+F177</f>
        <v>0</v>
      </c>
      <c r="G172" s="139" t="str">
        <f t="shared" si="6"/>
        <v/>
      </c>
    </row>
    <row r="173" spans="1:8" x14ac:dyDescent="0.25">
      <c r="A173" s="18" t="s">
        <v>173</v>
      </c>
      <c r="B173" s="18" t="s">
        <v>174</v>
      </c>
      <c r="C173" s="124"/>
      <c r="D173" s="167">
        <f>SUM(D174:D176)</f>
        <v>0</v>
      </c>
      <c r="E173" s="17"/>
      <c r="F173" s="167">
        <f>SUM(F174:F176)</f>
        <v>0</v>
      </c>
      <c r="G173" s="101" t="str">
        <f t="shared" si="6"/>
        <v/>
      </c>
    </row>
    <row r="174" spans="1:8" x14ac:dyDescent="0.25">
      <c r="A174" s="18" t="s">
        <v>175</v>
      </c>
      <c r="B174" s="18" t="s">
        <v>176</v>
      </c>
      <c r="C174" s="124"/>
      <c r="D174" s="124"/>
      <c r="E174" s="17"/>
      <c r="F174" s="124"/>
      <c r="G174" s="101" t="str">
        <f t="shared" si="6"/>
        <v/>
      </c>
    </row>
    <row r="175" spans="1:8" x14ac:dyDescent="0.25">
      <c r="A175" s="18" t="s">
        <v>202</v>
      </c>
      <c r="B175" s="18" t="s">
        <v>203</v>
      </c>
      <c r="C175" s="124"/>
      <c r="D175" s="124"/>
      <c r="E175" s="17"/>
      <c r="F175" s="124"/>
      <c r="G175" s="101" t="str">
        <f t="shared" si="6"/>
        <v/>
      </c>
    </row>
    <row r="176" spans="1:8" x14ac:dyDescent="0.25">
      <c r="A176" s="18" t="s">
        <v>177</v>
      </c>
      <c r="B176" s="18" t="s">
        <v>178</v>
      </c>
      <c r="C176" s="124"/>
      <c r="D176" s="124"/>
      <c r="E176" s="17"/>
      <c r="F176" s="124"/>
      <c r="G176" s="101" t="str">
        <f t="shared" si="6"/>
        <v/>
      </c>
    </row>
    <row r="177" spans="1:8" s="236" customFormat="1" x14ac:dyDescent="0.25">
      <c r="A177" s="233" t="s">
        <v>179</v>
      </c>
      <c r="B177" s="233" t="s">
        <v>180</v>
      </c>
      <c r="C177" s="167"/>
      <c r="D177" s="167">
        <f>+D178+D179</f>
        <v>0</v>
      </c>
      <c r="E177" s="234"/>
      <c r="F177" s="167">
        <f>+F178+F179</f>
        <v>0</v>
      </c>
      <c r="G177" s="235" t="str">
        <f t="shared" si="6"/>
        <v/>
      </c>
      <c r="H177" s="254"/>
    </row>
    <row r="178" spans="1:8" x14ac:dyDescent="0.25">
      <c r="A178" s="18" t="s">
        <v>234</v>
      </c>
      <c r="B178" s="18" t="s">
        <v>235</v>
      </c>
      <c r="C178" s="124"/>
      <c r="D178" s="124"/>
      <c r="E178" s="17"/>
      <c r="F178" s="124"/>
      <c r="G178" s="101" t="str">
        <f t="shared" si="6"/>
        <v/>
      </c>
    </row>
    <row r="179" spans="1:8" x14ac:dyDescent="0.25">
      <c r="A179" s="18" t="s">
        <v>236</v>
      </c>
      <c r="B179" s="18" t="s">
        <v>237</v>
      </c>
      <c r="C179" s="124"/>
      <c r="D179" s="124"/>
      <c r="E179" s="17"/>
      <c r="F179" s="124"/>
      <c r="G179" s="101" t="str">
        <f t="shared" si="6"/>
        <v/>
      </c>
    </row>
    <row r="180" spans="1:8" x14ac:dyDescent="0.25">
      <c r="A180" s="128" t="s">
        <v>155</v>
      </c>
      <c r="B180" s="128" t="s">
        <v>156</v>
      </c>
      <c r="C180" s="186">
        <f t="shared" ref="C180:D183" si="7">+C181</f>
        <v>4457</v>
      </c>
      <c r="D180" s="186">
        <f t="shared" si="7"/>
        <v>0</v>
      </c>
      <c r="E180" s="130"/>
      <c r="F180" s="186">
        <f>+F181</f>
        <v>0</v>
      </c>
      <c r="G180" s="129" t="str">
        <f t="shared" si="6"/>
        <v/>
      </c>
    </row>
    <row r="181" spans="1:8" x14ac:dyDescent="0.25">
      <c r="A181" s="125" t="s">
        <v>157</v>
      </c>
      <c r="B181" s="125" t="s">
        <v>156</v>
      </c>
      <c r="C181" s="185">
        <f t="shared" si="7"/>
        <v>4457</v>
      </c>
      <c r="D181" s="185">
        <f t="shared" si="7"/>
        <v>0</v>
      </c>
      <c r="E181" s="131"/>
      <c r="F181" s="185">
        <f>+F182</f>
        <v>0</v>
      </c>
      <c r="G181" s="127" t="str">
        <f t="shared" si="6"/>
        <v/>
      </c>
    </row>
    <row r="182" spans="1:8" x14ac:dyDescent="0.25">
      <c r="A182" s="133" t="s">
        <v>166</v>
      </c>
      <c r="B182" s="133" t="s">
        <v>167</v>
      </c>
      <c r="C182" s="183">
        <f t="shared" si="7"/>
        <v>4457</v>
      </c>
      <c r="D182" s="183">
        <f t="shared" si="7"/>
        <v>0</v>
      </c>
      <c r="E182" s="136"/>
      <c r="F182" s="183">
        <f>+F183</f>
        <v>0</v>
      </c>
      <c r="G182" s="135" t="str">
        <f t="shared" si="6"/>
        <v/>
      </c>
    </row>
    <row r="183" spans="1:8" x14ac:dyDescent="0.25">
      <c r="A183" s="137" t="s">
        <v>168</v>
      </c>
      <c r="B183" s="137" t="s">
        <v>169</v>
      </c>
      <c r="C183" s="184">
        <f t="shared" si="7"/>
        <v>4457</v>
      </c>
      <c r="D183" s="184">
        <f t="shared" si="7"/>
        <v>0</v>
      </c>
      <c r="E183" s="140"/>
      <c r="F183" s="184">
        <f>+F184</f>
        <v>0</v>
      </c>
      <c r="G183" s="139" t="str">
        <f t="shared" si="6"/>
        <v/>
      </c>
    </row>
    <row r="184" spans="1:8" x14ac:dyDescent="0.25">
      <c r="A184" s="187">
        <v>31</v>
      </c>
      <c r="B184" s="18" t="s">
        <v>174</v>
      </c>
      <c r="C184" s="182">
        <f>+C185</f>
        <v>4457</v>
      </c>
      <c r="D184" s="124"/>
      <c r="E184" s="17"/>
      <c r="F184" s="182"/>
      <c r="G184" s="101" t="str">
        <f t="shared" si="6"/>
        <v/>
      </c>
    </row>
    <row r="185" spans="1:8" x14ac:dyDescent="0.25">
      <c r="A185" s="187">
        <v>3121</v>
      </c>
      <c r="B185" s="18" t="s">
        <v>203</v>
      </c>
      <c r="C185" s="182">
        <v>4457</v>
      </c>
      <c r="D185" s="124"/>
      <c r="E185" s="17"/>
      <c r="F185" s="182"/>
      <c r="G185" s="101" t="str">
        <f t="shared" si="6"/>
        <v/>
      </c>
    </row>
    <row r="186" spans="1:8" ht="13.5" customHeight="1" x14ac:dyDescent="0.25">
      <c r="A186" s="128" t="s">
        <v>158</v>
      </c>
      <c r="B186" s="128" t="s">
        <v>159</v>
      </c>
      <c r="C186" s="186">
        <v>0</v>
      </c>
      <c r="D186" s="186">
        <f>+D188</f>
        <v>12000</v>
      </c>
      <c r="E186" s="130"/>
      <c r="F186" s="186">
        <v>0</v>
      </c>
      <c r="G186" s="129">
        <f t="shared" si="6"/>
        <v>0</v>
      </c>
    </row>
    <row r="187" spans="1:8" ht="15" customHeight="1" x14ac:dyDescent="0.25">
      <c r="A187" s="125" t="s">
        <v>160</v>
      </c>
      <c r="B187" s="125" t="s">
        <v>159</v>
      </c>
      <c r="C187" s="185">
        <v>0</v>
      </c>
      <c r="D187" s="185">
        <f>+D188</f>
        <v>12000</v>
      </c>
      <c r="E187" s="131"/>
      <c r="F187" s="185">
        <v>0</v>
      </c>
      <c r="G187" s="127">
        <f t="shared" si="6"/>
        <v>0</v>
      </c>
    </row>
    <row r="188" spans="1:8" x14ac:dyDescent="0.25">
      <c r="A188" s="133" t="s">
        <v>166</v>
      </c>
      <c r="B188" s="133" t="s">
        <v>167</v>
      </c>
      <c r="C188" s="183">
        <v>0</v>
      </c>
      <c r="D188" s="183">
        <f>+D189</f>
        <v>12000</v>
      </c>
      <c r="E188" s="136"/>
      <c r="F188" s="183">
        <v>0</v>
      </c>
      <c r="G188" s="135">
        <f t="shared" si="6"/>
        <v>0</v>
      </c>
    </row>
    <row r="189" spans="1:8" x14ac:dyDescent="0.25">
      <c r="A189" s="137" t="s">
        <v>168</v>
      </c>
      <c r="B189" s="137" t="s">
        <v>169</v>
      </c>
      <c r="C189" s="184">
        <v>0</v>
      </c>
      <c r="D189" s="184">
        <f>+D190</f>
        <v>12000</v>
      </c>
      <c r="E189" s="140"/>
      <c r="F189" s="184">
        <v>0</v>
      </c>
      <c r="G189" s="139">
        <f t="shared" si="6"/>
        <v>0</v>
      </c>
    </row>
    <row r="190" spans="1:8" x14ac:dyDescent="0.25">
      <c r="A190" s="18" t="s">
        <v>179</v>
      </c>
      <c r="B190" s="18" t="s">
        <v>180</v>
      </c>
      <c r="C190" s="182">
        <v>0</v>
      </c>
      <c r="D190" s="182">
        <f>+D191</f>
        <v>12000</v>
      </c>
      <c r="E190" s="17"/>
      <c r="F190" s="182">
        <f>+F191</f>
        <v>0</v>
      </c>
      <c r="G190" s="101">
        <f t="shared" si="6"/>
        <v>0</v>
      </c>
    </row>
    <row r="191" spans="1:8" x14ac:dyDescent="0.25">
      <c r="A191" s="18" t="s">
        <v>183</v>
      </c>
      <c r="B191" s="18" t="s">
        <v>184</v>
      </c>
      <c r="C191" s="182">
        <v>0</v>
      </c>
      <c r="D191" s="182">
        <v>12000</v>
      </c>
      <c r="E191" s="17"/>
      <c r="F191" s="182">
        <v>0</v>
      </c>
      <c r="G191" s="101">
        <f t="shared" si="6"/>
        <v>0</v>
      </c>
    </row>
    <row r="192" spans="1:8" x14ac:dyDescent="0.25">
      <c r="A192" s="128" t="s">
        <v>162</v>
      </c>
      <c r="B192" s="128" t="s">
        <v>163</v>
      </c>
      <c r="C192" s="186">
        <v>0</v>
      </c>
      <c r="D192" s="186">
        <v>0</v>
      </c>
      <c r="E192" s="130"/>
      <c r="F192" s="186">
        <v>0</v>
      </c>
      <c r="G192" s="129" t="str">
        <f t="shared" si="6"/>
        <v/>
      </c>
    </row>
    <row r="193" spans="1:7" x14ac:dyDescent="0.25">
      <c r="A193" s="125" t="s">
        <v>164</v>
      </c>
      <c r="B193" s="125" t="s">
        <v>165</v>
      </c>
      <c r="C193" s="185">
        <v>0</v>
      </c>
      <c r="D193" s="185">
        <v>0</v>
      </c>
      <c r="E193" s="131"/>
      <c r="F193" s="185">
        <v>0</v>
      </c>
      <c r="G193" s="127" t="str">
        <f t="shared" si="6"/>
        <v/>
      </c>
    </row>
    <row r="194" spans="1:7" x14ac:dyDescent="0.25">
      <c r="A194" s="133" t="s">
        <v>166</v>
      </c>
      <c r="B194" s="133" t="s">
        <v>167</v>
      </c>
      <c r="C194" s="183">
        <v>0</v>
      </c>
      <c r="D194" s="183">
        <v>0</v>
      </c>
      <c r="E194" s="136"/>
      <c r="F194" s="183">
        <v>0</v>
      </c>
      <c r="G194" s="135" t="str">
        <f t="shared" si="6"/>
        <v/>
      </c>
    </row>
    <row r="195" spans="1:7" x14ac:dyDescent="0.25">
      <c r="A195" s="137" t="s">
        <v>168</v>
      </c>
      <c r="B195" s="137" t="s">
        <v>169</v>
      </c>
      <c r="C195" s="184">
        <v>0</v>
      </c>
      <c r="D195" s="184">
        <v>0</v>
      </c>
      <c r="E195" s="140"/>
      <c r="F195" s="184">
        <v>0</v>
      </c>
      <c r="G195" s="139" t="str">
        <f t="shared" si="6"/>
        <v/>
      </c>
    </row>
    <row r="196" spans="1:7" x14ac:dyDescent="0.25">
      <c r="A196" s="18" t="s">
        <v>191</v>
      </c>
      <c r="B196" s="18" t="s">
        <v>192</v>
      </c>
      <c r="C196" s="182">
        <v>0</v>
      </c>
      <c r="D196" s="124"/>
      <c r="E196" s="17"/>
      <c r="F196" s="182">
        <v>0</v>
      </c>
      <c r="G196" s="101" t="str">
        <f t="shared" si="6"/>
        <v/>
      </c>
    </row>
    <row r="197" spans="1:7" x14ac:dyDescent="0.25">
      <c r="A197" s="18" t="s">
        <v>197</v>
      </c>
      <c r="B197" s="18" t="s">
        <v>161</v>
      </c>
      <c r="C197" s="182">
        <v>0</v>
      </c>
      <c r="D197" s="124"/>
      <c r="E197" s="17"/>
      <c r="F197" s="182">
        <v>0</v>
      </c>
      <c r="G197" s="101" t="str">
        <f t="shared" si="6"/>
        <v/>
      </c>
    </row>
    <row r="198" spans="1:7" x14ac:dyDescent="0.25">
      <c r="A198" s="133" t="s">
        <v>326</v>
      </c>
      <c r="B198" s="133" t="s">
        <v>328</v>
      </c>
      <c r="C198" s="215">
        <f>+C199</f>
        <v>319039.9200000001</v>
      </c>
      <c r="D198" s="215">
        <f>+D199</f>
        <v>220000</v>
      </c>
      <c r="E198" s="133"/>
      <c r="F198" s="215">
        <f>+F199</f>
        <v>110799.88999999998</v>
      </c>
      <c r="G198" s="215">
        <f t="shared" ref="G198:G207" si="8">IFERROR($F198/D198*100,"")</f>
        <v>50.363586363636358</v>
      </c>
    </row>
    <row r="199" spans="1:7" x14ac:dyDescent="0.25">
      <c r="A199" s="125" t="s">
        <v>327</v>
      </c>
      <c r="B199" s="125" t="s">
        <v>328</v>
      </c>
      <c r="C199" s="185">
        <f>SUM(C200:C207)</f>
        <v>319039.9200000001</v>
      </c>
      <c r="D199" s="185">
        <f>SUM(D200:D207)</f>
        <v>220000</v>
      </c>
      <c r="E199" s="185"/>
      <c r="F199" s="185">
        <f>SUM(F200:F207)</f>
        <v>110799.88999999998</v>
      </c>
      <c r="G199" s="185">
        <f t="shared" si="8"/>
        <v>50.363586363636358</v>
      </c>
    </row>
    <row r="200" spans="1:7" x14ac:dyDescent="0.25">
      <c r="A200" s="192" t="s">
        <v>175</v>
      </c>
      <c r="B200" s="192" t="s">
        <v>176</v>
      </c>
      <c r="C200" s="182">
        <v>248054.46</v>
      </c>
      <c r="D200" s="182">
        <v>135000</v>
      </c>
      <c r="E200" s="199"/>
      <c r="F200" s="182">
        <v>90883.43</v>
      </c>
      <c r="G200" s="101" t="str">
        <f>IFERROR(#REF!/F200*100,"")</f>
        <v/>
      </c>
    </row>
    <row r="201" spans="1:7" x14ac:dyDescent="0.25">
      <c r="A201" s="192" t="s">
        <v>202</v>
      </c>
      <c r="B201" s="192" t="s">
        <v>203</v>
      </c>
      <c r="C201" s="182">
        <v>6300</v>
      </c>
      <c r="D201" s="182">
        <v>2800</v>
      </c>
      <c r="E201" s="199"/>
      <c r="F201" s="182">
        <v>1600</v>
      </c>
      <c r="G201" s="101" t="str">
        <f>IFERROR(#REF!/F201*100,"")</f>
        <v/>
      </c>
    </row>
    <row r="202" spans="1:7" x14ac:dyDescent="0.25">
      <c r="A202" s="192" t="s">
        <v>177</v>
      </c>
      <c r="B202" s="192" t="s">
        <v>178</v>
      </c>
      <c r="C202" s="182">
        <v>46216.19</v>
      </c>
      <c r="D202" s="182">
        <v>22200</v>
      </c>
      <c r="E202" s="199"/>
      <c r="F202" s="182">
        <v>15101.98</v>
      </c>
      <c r="G202" s="101">
        <f t="shared" si="8"/>
        <v>68.026936936936934</v>
      </c>
    </row>
    <row r="203" spans="1:7" x14ac:dyDescent="0.25">
      <c r="A203" s="192" t="s">
        <v>232</v>
      </c>
      <c r="B203" s="192" t="s">
        <v>233</v>
      </c>
      <c r="C203" s="182">
        <v>6463.84</v>
      </c>
      <c r="D203" s="124"/>
      <c r="E203" s="17"/>
      <c r="F203" s="182">
        <v>926</v>
      </c>
      <c r="G203" s="101" t="str">
        <f t="shared" si="8"/>
        <v/>
      </c>
    </row>
    <row r="204" spans="1:7" x14ac:dyDescent="0.25">
      <c r="A204" s="192" t="s">
        <v>234</v>
      </c>
      <c r="B204" s="192" t="s">
        <v>235</v>
      </c>
      <c r="C204" s="182">
        <v>11954.38</v>
      </c>
      <c r="D204" s="182">
        <v>1900</v>
      </c>
      <c r="E204" s="17"/>
      <c r="F204" s="182">
        <v>988.48</v>
      </c>
      <c r="G204" s="101">
        <f t="shared" si="8"/>
        <v>52.025263157894742</v>
      </c>
    </row>
    <row r="205" spans="1:7" x14ac:dyDescent="0.25">
      <c r="A205" s="192" t="s">
        <v>236</v>
      </c>
      <c r="B205" s="192" t="s">
        <v>237</v>
      </c>
      <c r="C205" s="182">
        <v>0</v>
      </c>
      <c r="D205" s="182">
        <v>58100</v>
      </c>
      <c r="E205" s="17"/>
      <c r="F205" s="182">
        <v>1300</v>
      </c>
      <c r="G205" s="101">
        <f t="shared" si="8"/>
        <v>2.2375215146299485</v>
      </c>
    </row>
    <row r="206" spans="1:7" x14ac:dyDescent="0.25">
      <c r="A206" s="192" t="s">
        <v>238</v>
      </c>
      <c r="B206" s="192" t="s">
        <v>239</v>
      </c>
      <c r="C206" s="182">
        <v>27.15</v>
      </c>
      <c r="D206" s="124"/>
      <c r="E206" s="17"/>
      <c r="F206" s="182"/>
      <c r="G206" s="101" t="str">
        <f t="shared" si="8"/>
        <v/>
      </c>
    </row>
    <row r="207" spans="1:7" x14ac:dyDescent="0.25">
      <c r="A207" s="192" t="s">
        <v>254</v>
      </c>
      <c r="B207" s="192" t="s">
        <v>255</v>
      </c>
      <c r="C207" s="201">
        <v>23.9</v>
      </c>
      <c r="D207" s="9"/>
      <c r="E207" s="9"/>
      <c r="F207" s="201"/>
      <c r="G207" s="101" t="str">
        <f t="shared" si="8"/>
        <v/>
      </c>
    </row>
    <row r="214" spans="2:4" x14ac:dyDescent="0.25">
      <c r="B214" s="260"/>
      <c r="C214" s="163"/>
      <c r="D214" s="163"/>
    </row>
    <row r="215" spans="2:4" x14ac:dyDescent="0.25">
      <c r="B215" s="260"/>
      <c r="C215" s="163"/>
      <c r="D215" s="256"/>
    </row>
    <row r="216" spans="2:4" x14ac:dyDescent="0.25">
      <c r="B216" s="260"/>
      <c r="C216" s="163"/>
      <c r="D216" s="163"/>
    </row>
    <row r="217" spans="2:4" x14ac:dyDescent="0.25">
      <c r="B217" s="255"/>
      <c r="C217" s="163"/>
      <c r="D217" s="163"/>
    </row>
    <row r="218" spans="2:4" x14ac:dyDescent="0.25">
      <c r="B218" s="261"/>
      <c r="C218" s="163"/>
      <c r="D218" s="163"/>
    </row>
    <row r="219" spans="2:4" x14ac:dyDescent="0.25">
      <c r="B219" s="261"/>
      <c r="C219" s="163"/>
      <c r="D219" s="163"/>
    </row>
  </sheetData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view="pageBreakPreview" topLeftCell="A28" zoomScale="70" zoomScaleNormal="110" zoomScaleSheetLayoutView="70" workbookViewId="0">
      <selection activeCell="F25" sqref="F25"/>
    </sheetView>
  </sheetViews>
  <sheetFormatPr defaultRowHeight="15" x14ac:dyDescent="0.25"/>
  <cols>
    <col min="1" max="1" width="45" customWidth="1"/>
    <col min="2" max="2" width="60.5703125" customWidth="1"/>
    <col min="3" max="3" width="21.140625" customWidth="1"/>
    <col min="4" max="4" width="15.42578125" bestFit="1" customWidth="1"/>
    <col min="5" max="5" width="17.5703125" customWidth="1"/>
    <col min="10" max="10" width="13.7109375" bestFit="1" customWidth="1"/>
  </cols>
  <sheetData>
    <row r="1" spans="1:5" x14ac:dyDescent="0.25">
      <c r="A1" s="179"/>
      <c r="B1" s="179"/>
    </row>
    <row r="2" spans="1:5" s="10" customFormat="1" x14ac:dyDescent="0.25">
      <c r="A2" s="10" t="s">
        <v>316</v>
      </c>
      <c r="C2" s="262"/>
    </row>
    <row r="3" spans="1:5" x14ac:dyDescent="0.25">
      <c r="A3" s="179"/>
      <c r="B3" s="179"/>
      <c r="C3" s="263"/>
    </row>
    <row r="4" spans="1:5" ht="39.75" customHeight="1" x14ac:dyDescent="0.25">
      <c r="A4" s="270" t="s">
        <v>315</v>
      </c>
      <c r="B4" s="179"/>
      <c r="C4" s="263"/>
    </row>
    <row r="5" spans="1:5" ht="31.5" customHeight="1" x14ac:dyDescent="0.25">
      <c r="A5" s="309" t="s">
        <v>361</v>
      </c>
      <c r="B5" s="309"/>
      <c r="C5" s="267"/>
      <c r="E5" s="143"/>
    </row>
    <row r="6" spans="1:5" x14ac:dyDescent="0.25">
      <c r="A6" s="309"/>
      <c r="B6" s="309"/>
      <c r="C6" s="267"/>
      <c r="E6" s="143"/>
    </row>
    <row r="7" spans="1:5" x14ac:dyDescent="0.25">
      <c r="A7" s="309"/>
      <c r="B7" s="309"/>
      <c r="C7" s="267"/>
      <c r="E7" s="143"/>
    </row>
    <row r="8" spans="1:5" x14ac:dyDescent="0.25">
      <c r="A8" s="309"/>
      <c r="B8" s="309"/>
      <c r="C8" s="267"/>
      <c r="E8" s="143"/>
    </row>
    <row r="9" spans="1:5" x14ac:dyDescent="0.25">
      <c r="A9" s="309"/>
      <c r="B9" s="309"/>
      <c r="C9" s="267"/>
      <c r="E9" s="143"/>
    </row>
    <row r="10" spans="1:5" x14ac:dyDescent="0.25">
      <c r="A10" s="309"/>
      <c r="B10" s="309"/>
      <c r="C10" s="267"/>
      <c r="E10" s="143"/>
    </row>
    <row r="11" spans="1:5" x14ac:dyDescent="0.25">
      <c r="A11" s="309"/>
      <c r="B11" s="309"/>
      <c r="C11" s="267"/>
      <c r="E11" s="143"/>
    </row>
    <row r="12" spans="1:5" x14ac:dyDescent="0.25">
      <c r="A12" s="309"/>
      <c r="B12" s="309"/>
      <c r="C12" s="267"/>
    </row>
    <row r="13" spans="1:5" x14ac:dyDescent="0.25">
      <c r="A13" s="309"/>
      <c r="B13" s="309"/>
      <c r="C13" s="267"/>
    </row>
    <row r="14" spans="1:5" x14ac:dyDescent="0.25">
      <c r="A14" s="309"/>
      <c r="B14" s="309"/>
      <c r="C14" s="267"/>
    </row>
    <row r="15" spans="1:5" x14ac:dyDescent="0.25">
      <c r="A15" s="309"/>
      <c r="B15" s="309"/>
      <c r="C15" s="267"/>
    </row>
    <row r="16" spans="1:5" x14ac:dyDescent="0.25">
      <c r="A16" s="309"/>
      <c r="B16" s="309"/>
      <c r="C16" s="267"/>
    </row>
    <row r="17" spans="1:5" x14ac:dyDescent="0.25">
      <c r="A17" s="309"/>
      <c r="B17" s="309"/>
      <c r="C17" s="267"/>
    </row>
    <row r="18" spans="1:5" x14ac:dyDescent="0.25">
      <c r="A18" s="309"/>
      <c r="B18" s="309"/>
      <c r="C18" s="267"/>
    </row>
    <row r="19" spans="1:5" x14ac:dyDescent="0.25">
      <c r="A19" s="309"/>
      <c r="B19" s="309"/>
      <c r="C19" s="267"/>
    </row>
    <row r="20" spans="1:5" x14ac:dyDescent="0.25">
      <c r="A20" s="309"/>
      <c r="B20" s="309"/>
      <c r="C20" s="267"/>
    </row>
    <row r="21" spans="1:5" x14ac:dyDescent="0.25">
      <c r="A21" s="309"/>
      <c r="B21" s="309"/>
      <c r="C21" s="267"/>
      <c r="D21" s="16"/>
    </row>
    <row r="22" spans="1:5" x14ac:dyDescent="0.25">
      <c r="A22" s="309"/>
      <c r="B22" s="309"/>
      <c r="C22" s="267"/>
    </row>
    <row r="23" spans="1:5" x14ac:dyDescent="0.25">
      <c r="A23" s="309"/>
      <c r="B23" s="309"/>
      <c r="C23" s="267"/>
      <c r="D23" s="190"/>
      <c r="E23" s="190"/>
    </row>
    <row r="24" spans="1:5" x14ac:dyDescent="0.25">
      <c r="A24" s="309"/>
      <c r="B24" s="309"/>
      <c r="C24" s="267"/>
      <c r="E24" s="190"/>
    </row>
    <row r="25" spans="1:5" ht="198.75" customHeight="1" x14ac:dyDescent="0.25">
      <c r="A25" s="309"/>
      <c r="B25" s="309"/>
      <c r="C25" s="267"/>
      <c r="D25" s="191"/>
      <c r="E25" s="190"/>
    </row>
    <row r="26" spans="1:5" ht="135.75" customHeight="1" x14ac:dyDescent="0.25">
      <c r="A26" s="309" t="s">
        <v>362</v>
      </c>
      <c r="B26" s="309"/>
      <c r="C26" s="264"/>
      <c r="D26" s="191"/>
      <c r="E26" s="190"/>
    </row>
    <row r="27" spans="1:5" ht="384.75" customHeight="1" x14ac:dyDescent="0.25">
      <c r="A27" s="309" t="s">
        <v>363</v>
      </c>
      <c r="B27" s="309"/>
      <c r="C27" s="264"/>
      <c r="D27" s="191"/>
      <c r="E27" s="190"/>
    </row>
    <row r="28" spans="1:5" x14ac:dyDescent="0.25">
      <c r="A28" s="10" t="s">
        <v>22</v>
      </c>
      <c r="B28" s="179"/>
      <c r="C28" s="263"/>
    </row>
    <row r="29" spans="1:5" x14ac:dyDescent="0.25">
      <c r="A29" s="10"/>
      <c r="B29" s="179"/>
      <c r="C29" s="263"/>
    </row>
    <row r="30" spans="1:5" ht="30.75" customHeight="1" x14ac:dyDescent="0.25">
      <c r="A30" s="310" t="s">
        <v>355</v>
      </c>
      <c r="B30" s="310"/>
      <c r="C30" s="263"/>
    </row>
    <row r="31" spans="1:5" ht="121.5" customHeight="1" x14ac:dyDescent="0.25">
      <c r="A31" s="311" t="s">
        <v>358</v>
      </c>
      <c r="B31" s="311"/>
      <c r="C31" s="263"/>
    </row>
    <row r="32" spans="1:5" x14ac:dyDescent="0.25">
      <c r="A32" s="10"/>
      <c r="B32" s="179"/>
      <c r="C32" s="263"/>
    </row>
    <row r="33" spans="1:5" x14ac:dyDescent="0.25">
      <c r="A33" s="10"/>
      <c r="B33" s="179"/>
      <c r="C33" s="263"/>
    </row>
    <row r="34" spans="1:5" s="10" customFormat="1" x14ac:dyDescent="0.25">
      <c r="A34" s="10" t="s">
        <v>23</v>
      </c>
      <c r="C34" s="262"/>
    </row>
    <row r="35" spans="1:5" x14ac:dyDescent="0.25">
      <c r="A35" s="179"/>
      <c r="B35" s="179"/>
      <c r="C35" s="263"/>
      <c r="D35" s="268"/>
    </row>
    <row r="36" spans="1:5" x14ac:dyDescent="0.25">
      <c r="A36" s="271" t="s">
        <v>350</v>
      </c>
      <c r="B36" s="272"/>
      <c r="C36" s="263"/>
      <c r="D36" s="269"/>
    </row>
    <row r="37" spans="1:5" x14ac:dyDescent="0.25">
      <c r="A37" s="179"/>
      <c r="B37" s="179"/>
      <c r="C37" s="263"/>
    </row>
    <row r="38" spans="1:5" ht="29.25" customHeight="1" x14ac:dyDescent="0.25">
      <c r="A38" s="273" t="s">
        <v>24</v>
      </c>
      <c r="B38" s="274" t="s">
        <v>30</v>
      </c>
      <c r="C38" s="263"/>
    </row>
    <row r="39" spans="1:5" x14ac:dyDescent="0.25">
      <c r="A39" s="273" t="s">
        <v>25</v>
      </c>
      <c r="B39" s="275" t="s">
        <v>354</v>
      </c>
      <c r="C39" s="265"/>
      <c r="D39" s="143"/>
      <c r="E39" s="143"/>
    </row>
    <row r="40" spans="1:5" ht="20.25" customHeight="1" x14ac:dyDescent="0.25">
      <c r="A40" s="276" t="s">
        <v>32</v>
      </c>
      <c r="B40" s="277" t="s">
        <v>33</v>
      </c>
      <c r="C40" s="263"/>
    </row>
    <row r="41" spans="1:5" x14ac:dyDescent="0.25">
      <c r="A41" s="273" t="s">
        <v>29</v>
      </c>
      <c r="B41" s="273" t="s">
        <v>28</v>
      </c>
      <c r="C41" s="263"/>
    </row>
    <row r="42" spans="1:5" x14ac:dyDescent="0.25">
      <c r="A42" s="273" t="s">
        <v>26</v>
      </c>
      <c r="B42" s="273" t="s">
        <v>31</v>
      </c>
      <c r="C42" s="263"/>
    </row>
    <row r="43" spans="1:5" x14ac:dyDescent="0.25">
      <c r="A43" s="273" t="s">
        <v>351</v>
      </c>
      <c r="B43" s="275">
        <v>3628907.04</v>
      </c>
      <c r="C43" s="263"/>
      <c r="E43" s="143"/>
    </row>
    <row r="44" spans="1:5" x14ac:dyDescent="0.25">
      <c r="A44" s="273" t="s">
        <v>352</v>
      </c>
      <c r="B44" s="275">
        <v>171365.05</v>
      </c>
      <c r="C44" s="263"/>
    </row>
    <row r="45" spans="1:5" x14ac:dyDescent="0.25">
      <c r="A45" s="273" t="s">
        <v>353</v>
      </c>
      <c r="B45" s="275">
        <v>907226.75</v>
      </c>
      <c r="C45" s="263"/>
    </row>
    <row r="46" spans="1:5" ht="29.25" customHeight="1" x14ac:dyDescent="0.25">
      <c r="A46" s="273" t="s">
        <v>27</v>
      </c>
      <c r="B46" s="274" t="s">
        <v>317</v>
      </c>
      <c r="C46" s="263"/>
    </row>
    <row r="47" spans="1:5" x14ac:dyDescent="0.25">
      <c r="A47" s="179"/>
      <c r="B47" s="179"/>
      <c r="C47" s="263"/>
    </row>
    <row r="48" spans="1:5" x14ac:dyDescent="0.25">
      <c r="A48" s="278" t="s">
        <v>356</v>
      </c>
      <c r="B48" s="179"/>
      <c r="C48" s="263"/>
    </row>
    <row r="49" spans="1:3" x14ac:dyDescent="0.25">
      <c r="A49" s="179"/>
      <c r="B49" s="179"/>
      <c r="C49" s="263"/>
    </row>
    <row r="50" spans="1:3" x14ac:dyDescent="0.25">
      <c r="A50" s="179"/>
      <c r="B50" s="279" t="s">
        <v>359</v>
      </c>
      <c r="C50" s="263"/>
    </row>
    <row r="51" spans="1:3" x14ac:dyDescent="0.25">
      <c r="A51" s="179"/>
      <c r="B51" s="280"/>
      <c r="C51" s="263"/>
    </row>
    <row r="52" spans="1:3" x14ac:dyDescent="0.25">
      <c r="A52" s="179"/>
      <c r="B52" s="281"/>
      <c r="C52" s="263"/>
    </row>
    <row r="53" spans="1:3" x14ac:dyDescent="0.25">
      <c r="A53" s="179"/>
      <c r="B53" s="279" t="s">
        <v>360</v>
      </c>
      <c r="C53" s="263"/>
    </row>
    <row r="54" spans="1:3" x14ac:dyDescent="0.25">
      <c r="A54" s="179"/>
      <c r="B54" s="179"/>
      <c r="C54" s="263"/>
    </row>
    <row r="55" spans="1:3" x14ac:dyDescent="0.25">
      <c r="A55" s="263"/>
      <c r="B55" s="266"/>
      <c r="C55" s="263"/>
    </row>
  </sheetData>
  <mergeCells count="5">
    <mergeCell ref="A26:B26"/>
    <mergeCell ref="A27:B27"/>
    <mergeCell ref="A30:B30"/>
    <mergeCell ref="A31:B31"/>
    <mergeCell ref="A5:B25"/>
  </mergeCells>
  <pageMargins left="0.7" right="0.7" top="0.75" bottom="0.75" header="0.3" footer="0.3"/>
  <pageSetup paperSize="9" scale="78" orientation="portrait" r:id="rId1"/>
  <rowBreaks count="1" manualBreakCount="1">
    <brk id="26" max="1" man="1"/>
  </rowBreaks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5</vt:i4>
      </vt:variant>
    </vt:vector>
  </HeadingPairs>
  <TitlesOfParts>
    <vt:vector size="13" baseType="lpstr">
      <vt:lpstr>Sažetak</vt:lpstr>
      <vt:lpstr> Račun prih-rash</vt:lpstr>
      <vt:lpstr>Izvori</vt:lpstr>
      <vt:lpstr>Ras funkcijski</vt:lpstr>
      <vt:lpstr>Račun financiranja </vt:lpstr>
      <vt:lpstr>Račun fin Izvori</vt:lpstr>
      <vt:lpstr>Prog. klasifikacija</vt:lpstr>
      <vt:lpstr>Obrazloženje</vt:lpstr>
      <vt:lpstr>'Prog. klasifikacija'!Ispis_naslova</vt:lpstr>
      <vt:lpstr>Izvori!Podrucje_ispisa</vt:lpstr>
      <vt:lpstr>Obrazloženje!Podrucje_ispisa</vt:lpstr>
      <vt:lpstr>'Prog. klasifikacija'!Podrucje_ispisa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Mirjana Uzunović</cp:lastModifiedBy>
  <cp:lastPrinted>2026-07-28T08:34:22Z</cp:lastPrinted>
  <dcterms:created xsi:type="dcterms:W3CDTF">2022-08-12T12:51:27Z</dcterms:created>
  <dcterms:modified xsi:type="dcterms:W3CDTF">2026-07-31T06:42:29Z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